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DieseArbeitsmappe" defaultThemeVersion="124226"/>
  <bookViews>
    <workbookView xWindow="240" yWindow="1035" windowWidth="15600" windowHeight="633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25725"/>
</workbook>
</file>

<file path=xl/calcChain.xml><?xml version="1.0" encoding="utf-8"?>
<calcChain xmlns="http://schemas.openxmlformats.org/spreadsheetml/2006/main">
  <c r="G69" i="17"/>
  <c r="F69"/>
  <c r="E69"/>
  <c r="G68"/>
  <c r="F68"/>
  <c r="E68"/>
  <c r="G67"/>
  <c r="F67"/>
  <c r="E67"/>
  <c r="G66"/>
  <c r="F66"/>
  <c r="E66"/>
  <c r="P15" i="7" l="1"/>
  <c r="O15"/>
  <c r="N15"/>
  <c r="M15"/>
  <c r="L15"/>
  <c r="K15"/>
  <c r="J15"/>
  <c r="I15"/>
  <c r="H15"/>
  <c r="F15"/>
  <c r="P14"/>
  <c r="O14"/>
  <c r="N14"/>
  <c r="M14"/>
  <c r="L14"/>
  <c r="K14"/>
  <c r="J14"/>
  <c r="I14"/>
  <c r="H14"/>
  <c r="F14"/>
  <c r="P13"/>
  <c r="O13"/>
  <c r="N13"/>
  <c r="M13"/>
  <c r="L13"/>
  <c r="K13"/>
  <c r="J13"/>
  <c r="I13"/>
  <c r="H13"/>
  <c r="F13"/>
  <c r="P12"/>
  <c r="O12"/>
  <c r="N12"/>
  <c r="M12"/>
  <c r="L12"/>
  <c r="K12"/>
  <c r="J12"/>
  <c r="I12"/>
  <c r="H12"/>
  <c r="F12"/>
  <c r="E7" i="18" l="1"/>
  <c r="E6"/>
  <c r="E4"/>
  <c r="E7" i="17"/>
  <c r="E6"/>
  <c r="E4"/>
  <c r="C33" i="15" l="1"/>
  <c r="C32"/>
  <c r="C29"/>
  <c r="C28"/>
  <c r="N70" i="18" l="1"/>
  <c r="M70"/>
  <c r="L70"/>
  <c r="K70"/>
  <c r="J70"/>
  <c r="I70"/>
  <c r="H70"/>
  <c r="G70"/>
  <c r="N69"/>
  <c r="M69"/>
  <c r="L69"/>
  <c r="K69"/>
  <c r="J69"/>
  <c r="I69"/>
  <c r="H69"/>
  <c r="G69"/>
  <c r="F69"/>
  <c r="E69"/>
  <c r="N68"/>
  <c r="M68"/>
  <c r="L68"/>
  <c r="K68"/>
  <c r="J68"/>
  <c r="I68"/>
  <c r="H68"/>
  <c r="G68"/>
  <c r="F68"/>
  <c r="E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M63"/>
  <c r="J63"/>
  <c r="G63"/>
  <c r="E63"/>
  <c r="F62"/>
  <c r="L63" s="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E56"/>
  <c r="K53"/>
  <c r="F53"/>
  <c r="F52"/>
  <c r="L53" s="1"/>
  <c r="N29"/>
  <c r="M29"/>
  <c r="L29"/>
  <c r="K29"/>
  <c r="J29"/>
  <c r="I29"/>
  <c r="H29"/>
  <c r="G29"/>
  <c r="F29"/>
  <c r="E29"/>
  <c r="D32" s="1"/>
  <c r="T23"/>
  <c r="N19"/>
  <c r="M19"/>
  <c r="L19"/>
  <c r="K19"/>
  <c r="J19"/>
  <c r="I19"/>
  <c r="H19"/>
  <c r="G19"/>
  <c r="F19"/>
  <c r="E19"/>
  <c r="F11"/>
  <c r="F9"/>
  <c r="I53" l="1"/>
  <c r="N53"/>
  <c r="E53"/>
  <c r="J53"/>
  <c r="F63"/>
  <c r="K63"/>
  <c r="D22"/>
  <c r="G53"/>
  <c r="D56" s="1"/>
  <c r="J55" s="1"/>
  <c r="M53"/>
  <c r="I63"/>
  <c r="N63"/>
  <c r="N21"/>
  <c r="J21"/>
  <c r="F21"/>
  <c r="M21"/>
  <c r="I21"/>
  <c r="L21"/>
  <c r="H21"/>
  <c r="K21"/>
  <c r="G21"/>
  <c r="L31"/>
  <c r="H31"/>
  <c r="K31"/>
  <c r="G31"/>
  <c r="N31"/>
  <c r="J31"/>
  <c r="F31"/>
  <c r="M31"/>
  <c r="I31"/>
  <c r="H53"/>
  <c r="H63"/>
  <c r="D24" i="15"/>
  <c r="C23"/>
  <c r="E31" i="18" l="1"/>
  <c r="D66"/>
  <c r="K65" s="1"/>
  <c r="L65"/>
  <c r="M65"/>
  <c r="K55"/>
  <c r="G55"/>
  <c r="L55"/>
  <c r="F55"/>
  <c r="H55"/>
  <c r="M55"/>
  <c r="E21"/>
  <c r="N55"/>
  <c r="I55"/>
  <c r="I69" i="17"/>
  <c r="J69"/>
  <c r="K69"/>
  <c r="L69"/>
  <c r="M69"/>
  <c r="N69"/>
  <c r="I65" i="18" l="1"/>
  <c r="N65"/>
  <c r="H65"/>
  <c r="G65"/>
  <c r="E55"/>
  <c r="F65"/>
  <c r="E65" s="1"/>
  <c r="J65"/>
  <c r="F11" i="17"/>
  <c r="I47" i="15"/>
  <c r="J47"/>
  <c r="K47"/>
  <c r="L47"/>
  <c r="M47"/>
  <c r="N47"/>
  <c r="O47"/>
  <c r="P47"/>
  <c r="Q47"/>
  <c r="R47"/>
  <c r="S47"/>
  <c r="T47"/>
  <c r="U47"/>
  <c r="V47"/>
  <c r="H47"/>
  <c r="F52" i="17"/>
  <c r="G56"/>
  <c r="H56"/>
  <c r="W11" i="7"/>
  <c r="V11"/>
  <c r="U11"/>
  <c r="T11"/>
  <c r="S11"/>
  <c r="R11"/>
  <c r="R13"/>
  <c r="S13"/>
  <c r="T13"/>
  <c r="U13"/>
  <c r="V13"/>
  <c r="W13"/>
  <c r="R14"/>
  <c r="S14"/>
  <c r="T14"/>
  <c r="U14"/>
  <c r="V14"/>
  <c r="W14"/>
  <c r="R15"/>
  <c r="S15"/>
  <c r="T15"/>
  <c r="U15"/>
  <c r="V15"/>
  <c r="W15"/>
  <c r="S12"/>
  <c r="T12"/>
  <c r="U12"/>
  <c r="V12"/>
  <c r="W12"/>
  <c r="R12"/>
  <c r="X12" l="1"/>
  <c r="X13"/>
  <c r="X11"/>
  <c r="X15"/>
  <c r="X14"/>
  <c r="G57" i="17"/>
  <c r="H57"/>
  <c r="I57"/>
  <c r="J57"/>
  <c r="K57"/>
  <c r="L57"/>
  <c r="M57"/>
  <c r="N57"/>
  <c r="H63"/>
  <c r="G53"/>
  <c r="I66"/>
  <c r="J66"/>
  <c r="K66"/>
  <c r="L66"/>
  <c r="M66"/>
  <c r="N66"/>
  <c r="I67"/>
  <c r="J67"/>
  <c r="K67"/>
  <c r="L67"/>
  <c r="M67"/>
  <c r="N67"/>
  <c r="I68"/>
  <c r="J68"/>
  <c r="K68"/>
  <c r="L68"/>
  <c r="M68"/>
  <c r="N68"/>
  <c r="I70"/>
  <c r="J70"/>
  <c r="K70"/>
  <c r="L70"/>
  <c r="M70"/>
  <c r="N70"/>
  <c r="F56"/>
  <c r="I56"/>
  <c r="J56"/>
  <c r="K56"/>
  <c r="L56"/>
  <c r="M56"/>
  <c r="N56"/>
  <c r="F57"/>
  <c r="F58"/>
  <c r="G58"/>
  <c r="H58"/>
  <c r="I58"/>
  <c r="J58"/>
  <c r="K58"/>
  <c r="L58"/>
  <c r="M58"/>
  <c r="N58"/>
  <c r="F59"/>
  <c r="G59"/>
  <c r="H59"/>
  <c r="I59"/>
  <c r="J59"/>
  <c r="K59"/>
  <c r="L59"/>
  <c r="M59"/>
  <c r="N59"/>
  <c r="F60"/>
  <c r="G60"/>
  <c r="H60"/>
  <c r="I60"/>
  <c r="J60"/>
  <c r="K60"/>
  <c r="L60"/>
  <c r="M60"/>
  <c r="N60"/>
  <c r="E60"/>
  <c r="E58"/>
  <c r="E56"/>
  <c r="F63"/>
  <c r="F53"/>
  <c r="M53"/>
  <c r="F19"/>
  <c r="G19"/>
  <c r="H19"/>
  <c r="I19"/>
  <c r="J19"/>
  <c r="K19"/>
  <c r="L19"/>
  <c r="M19"/>
  <c r="N19"/>
  <c r="E19"/>
  <c r="F29"/>
  <c r="G29"/>
  <c r="H29"/>
  <c r="I29"/>
  <c r="J29"/>
  <c r="K29"/>
  <c r="L29"/>
  <c r="M29"/>
  <c r="N29"/>
  <c r="E29"/>
  <c r="T23"/>
  <c r="E59"/>
  <c r="E57"/>
  <c r="E63" l="1"/>
  <c r="J63"/>
  <c r="G63"/>
  <c r="N63"/>
  <c r="K63"/>
  <c r="N53"/>
  <c r="J53"/>
  <c r="I53"/>
  <c r="M63"/>
  <c r="I63"/>
  <c r="L63"/>
  <c r="L53"/>
  <c r="H53"/>
  <c r="E53"/>
  <c r="K53"/>
  <c r="D22"/>
  <c r="D32"/>
  <c r="J31" l="1"/>
  <c r="N31"/>
  <c r="G31"/>
  <c r="K31"/>
  <c r="F31"/>
  <c r="H31"/>
  <c r="L31"/>
  <c r="I31"/>
  <c r="M31"/>
  <c r="G21"/>
  <c r="K21"/>
  <c r="F21"/>
  <c r="H21"/>
  <c r="L21"/>
  <c r="I21"/>
  <c r="M21"/>
  <c r="J21"/>
  <c r="N21"/>
  <c r="D56"/>
  <c r="D66"/>
  <c r="G65" l="1"/>
  <c r="K65"/>
  <c r="F65"/>
  <c r="H65"/>
  <c r="L65"/>
  <c r="I65"/>
  <c r="M65"/>
  <c r="J65"/>
  <c r="N65"/>
  <c r="I55"/>
  <c r="M55"/>
  <c r="J55"/>
  <c r="N55"/>
  <c r="G55"/>
  <c r="K55"/>
  <c r="F55"/>
  <c r="H55"/>
  <c r="L55"/>
  <c r="E31"/>
  <c r="E21"/>
  <c r="E65" l="1"/>
  <c r="E55"/>
  <c r="F9"/>
  <c r="E33" i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D28" i="5" l="1"/>
  <c r="C7" i="1"/>
  <c r="J8" i="7"/>
  <c r="D8"/>
  <c r="D8" i="15"/>
  <c r="E5" i="18" l="1"/>
  <c r="C5" i="1"/>
  <c r="E5" i="17"/>
  <c r="C4" i="1"/>
  <c r="C6"/>
  <c r="D5" i="7"/>
  <c r="D7"/>
  <c r="D7" i="15"/>
  <c r="D5"/>
  <c r="E10" i="1"/>
  <c r="C20" i="15" l="1"/>
  <c r="C19"/>
  <c r="M9" i="4" l="1"/>
  <c r="A93" i="8" l="1"/>
  <c r="B93" s="1"/>
  <c r="A94"/>
  <c r="C94" s="1"/>
  <c r="A4"/>
  <c r="B4" s="1"/>
  <c r="A5"/>
  <c r="B5" s="1"/>
  <c r="A6"/>
  <c r="A7"/>
  <c r="B7" s="1"/>
  <c r="A8"/>
  <c r="B8" s="1"/>
  <c r="C8"/>
  <c r="A9"/>
  <c r="B9" s="1"/>
  <c r="A10"/>
  <c r="C10" s="1"/>
  <c r="A11"/>
  <c r="B11" s="1"/>
  <c r="C11"/>
  <c r="A12"/>
  <c r="B12" s="1"/>
  <c r="A13"/>
  <c r="B13" s="1"/>
  <c r="A14"/>
  <c r="C14" s="1"/>
  <c r="A15"/>
  <c r="C15" s="1"/>
  <c r="A16"/>
  <c r="B16" s="1"/>
  <c r="A17"/>
  <c r="B17" s="1"/>
  <c r="A18"/>
  <c r="C18" s="1"/>
  <c r="A19"/>
  <c r="B19" s="1"/>
  <c r="A20"/>
  <c r="B20" s="1"/>
  <c r="A21"/>
  <c r="B21" s="1"/>
  <c r="A22"/>
  <c r="C22" s="1"/>
  <c r="A23"/>
  <c r="C23" s="1"/>
  <c r="A24"/>
  <c r="B24" s="1"/>
  <c r="A25"/>
  <c r="B25" s="1"/>
  <c r="A26"/>
  <c r="C26" s="1"/>
  <c r="A27"/>
  <c r="C27" s="1"/>
  <c r="A28"/>
  <c r="B28" s="1"/>
  <c r="A29"/>
  <c r="B29" s="1"/>
  <c r="A30"/>
  <c r="C30" s="1"/>
  <c r="A31"/>
  <c r="C31" s="1"/>
  <c r="A32"/>
  <c r="B32" s="1"/>
  <c r="A33"/>
  <c r="B33" s="1"/>
  <c r="A34"/>
  <c r="C34" s="1"/>
  <c r="A35"/>
  <c r="B35" s="1"/>
  <c r="A36"/>
  <c r="B36" s="1"/>
  <c r="A37"/>
  <c r="B37" s="1"/>
  <c r="A38"/>
  <c r="C38" s="1"/>
  <c r="A39"/>
  <c r="C39" s="1"/>
  <c r="A40"/>
  <c r="B40" s="1"/>
  <c r="A41"/>
  <c r="B41" s="1"/>
  <c r="A42"/>
  <c r="C42" s="1"/>
  <c r="A43"/>
  <c r="B43" s="1"/>
  <c r="A44"/>
  <c r="B44" s="1"/>
  <c r="A45"/>
  <c r="B45" s="1"/>
  <c r="A46"/>
  <c r="C46" s="1"/>
  <c r="A47"/>
  <c r="C47" s="1"/>
  <c r="A48"/>
  <c r="B48" s="1"/>
  <c r="A49"/>
  <c r="B49" s="1"/>
  <c r="A50"/>
  <c r="C50" s="1"/>
  <c r="A51"/>
  <c r="B51" s="1"/>
  <c r="A52"/>
  <c r="B52" s="1"/>
  <c r="A53"/>
  <c r="B53" s="1"/>
  <c r="A54"/>
  <c r="C54" s="1"/>
  <c r="A55"/>
  <c r="C55" s="1"/>
  <c r="A56"/>
  <c r="B56" s="1"/>
  <c r="A57"/>
  <c r="B57" s="1"/>
  <c r="A58"/>
  <c r="C58" s="1"/>
  <c r="A59"/>
  <c r="C59" s="1"/>
  <c r="A60"/>
  <c r="B60" s="1"/>
  <c r="A61"/>
  <c r="B61" s="1"/>
  <c r="A62"/>
  <c r="C62" s="1"/>
  <c r="A63"/>
  <c r="C63" s="1"/>
  <c r="A64"/>
  <c r="B64" s="1"/>
  <c r="A65"/>
  <c r="B65" s="1"/>
  <c r="A66"/>
  <c r="C66" s="1"/>
  <c r="A67"/>
  <c r="B67" s="1"/>
  <c r="A68"/>
  <c r="B68" s="1"/>
  <c r="A69"/>
  <c r="B69" s="1"/>
  <c r="A70"/>
  <c r="C70" s="1"/>
  <c r="A71"/>
  <c r="B71" s="1"/>
  <c r="A72"/>
  <c r="B72" s="1"/>
  <c r="A73"/>
  <c r="B73" s="1"/>
  <c r="A74"/>
  <c r="C74" s="1"/>
  <c r="A75"/>
  <c r="C75" s="1"/>
  <c r="A76"/>
  <c r="B76" s="1"/>
  <c r="A77"/>
  <c r="B77" s="1"/>
  <c r="A78"/>
  <c r="C78" s="1"/>
  <c r="A79"/>
  <c r="B79" s="1"/>
  <c r="A80"/>
  <c r="B80" s="1"/>
  <c r="A81"/>
  <c r="B81" s="1"/>
  <c r="A82"/>
  <c r="C82" s="1"/>
  <c r="A83"/>
  <c r="B83" s="1"/>
  <c r="A84"/>
  <c r="B84" s="1"/>
  <c r="A85"/>
  <c r="B85" s="1"/>
  <c r="A86"/>
  <c r="C86" s="1"/>
  <c r="A87"/>
  <c r="B87" s="1"/>
  <c r="A88"/>
  <c r="B88" s="1"/>
  <c r="A89"/>
  <c r="B89" s="1"/>
  <c r="A90"/>
  <c r="C90" s="1"/>
  <c r="A91"/>
  <c r="C91" s="1"/>
  <c r="A92"/>
  <c r="B92" s="1"/>
  <c r="A3"/>
  <c r="M22" i="4"/>
  <c r="K22"/>
  <c r="K21"/>
  <c r="J21"/>
  <c r="I21"/>
  <c r="H21"/>
  <c r="G21"/>
  <c r="F21"/>
  <c r="E21"/>
  <c r="D21"/>
  <c r="M20"/>
  <c r="M19"/>
  <c r="M16"/>
  <c r="M18"/>
  <c r="M17"/>
  <c r="M15"/>
  <c r="M14"/>
  <c r="M13"/>
  <c r="M12"/>
  <c r="M11"/>
  <c r="C3" i="8" l="1"/>
  <c r="B3"/>
  <c r="C6"/>
  <c r="B6"/>
  <c r="C43"/>
  <c r="B47"/>
  <c r="B59"/>
  <c r="B27"/>
  <c r="C51"/>
  <c r="B31"/>
  <c r="B63"/>
  <c r="C19"/>
  <c r="C7"/>
  <c r="C79"/>
  <c r="B39"/>
  <c r="B15"/>
  <c r="C4"/>
  <c r="C67"/>
  <c r="C35"/>
  <c r="B55"/>
  <c r="B23"/>
  <c r="M21" i="4"/>
  <c r="B94" i="8"/>
  <c r="C83"/>
  <c r="B75"/>
  <c r="C72"/>
  <c r="C64"/>
  <c r="C60"/>
  <c r="C56"/>
  <c r="C52"/>
  <c r="C48"/>
  <c r="C44"/>
  <c r="C40"/>
  <c r="C36"/>
  <c r="C32"/>
  <c r="C28"/>
  <c r="C24"/>
  <c r="C20"/>
  <c r="C16"/>
  <c r="C12"/>
  <c r="C80"/>
  <c r="B66"/>
  <c r="B62"/>
  <c r="B58"/>
  <c r="B54"/>
  <c r="B50"/>
  <c r="B46"/>
  <c r="B42"/>
  <c r="B38"/>
  <c r="B34"/>
  <c r="B30"/>
  <c r="B26"/>
  <c r="B22"/>
  <c r="B18"/>
  <c r="B14"/>
  <c r="B10"/>
  <c r="B91"/>
  <c r="C88"/>
  <c r="C87"/>
  <c r="C71"/>
  <c r="C84"/>
  <c r="C68"/>
  <c r="C92"/>
  <c r="C76"/>
  <c r="B90"/>
  <c r="B86"/>
  <c r="B82"/>
  <c r="B78"/>
  <c r="B74"/>
  <c r="B70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21"/>
  <c r="C17"/>
  <c r="C13"/>
  <c r="C9"/>
  <c r="C5"/>
  <c r="N11" i="7" l="1"/>
  <c r="L11"/>
  <c r="H11"/>
  <c r="P11"/>
  <c r="M11"/>
  <c r="O11"/>
  <c r="J11"/>
  <c r="K11"/>
  <c r="I11"/>
  <c r="F11"/>
  <c r="M8" i="4"/>
  <c r="M7"/>
  <c r="D6" i="15"/>
  <c r="D6" i="7"/>
  <c r="Q13" l="1"/>
  <c r="Q15"/>
  <c r="Q11"/>
  <c r="Q12"/>
  <c r="Q14"/>
  <c r="C41"/>
  <c r="C29"/>
  <c r="C20"/>
  <c r="C14"/>
  <c r="C12"/>
  <c r="C19"/>
  <c r="C26"/>
  <c r="C31"/>
  <c r="C32"/>
  <c r="C16"/>
  <c r="C25"/>
  <c r="C28"/>
  <c r="C34"/>
  <c r="C15"/>
  <c r="C39"/>
  <c r="C36"/>
  <c r="C17"/>
  <c r="C33"/>
  <c r="C22"/>
  <c r="C38"/>
  <c r="C27"/>
  <c r="C30"/>
  <c r="C13"/>
  <c r="C23"/>
  <c r="C18"/>
  <c r="C35"/>
  <c r="C21"/>
  <c r="C40"/>
  <c r="C24"/>
  <c r="C37"/>
</calcChain>
</file>

<file path=xl/sharedStrings.xml><?xml version="1.0" encoding="utf-8"?>
<sst xmlns="http://schemas.openxmlformats.org/spreadsheetml/2006/main" count="1342" uniqueCount="667">
  <si>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</si>
  <si>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</si>
  <si>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</si>
  <si>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</si>
  <si>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</si>
  <si>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</si>
  <si>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</si>
  <si>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</si>
  <si>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</si>
  <si>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</si>
  <si>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</si>
  <si>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</si>
  <si>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</si>
  <si>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</si>
  <si>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</si>
  <si>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</si>
  <si>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</si>
  <si>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</si>
  <si>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</si>
  <si>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</si>
  <si>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</si>
  <si>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</si>
  <si>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</si>
  <si>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</si>
  <si>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</si>
  <si>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</si>
  <si>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</si>
  <si>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</si>
  <si>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</si>
  <si>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</si>
  <si>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</si>
  <si>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</si>
  <si>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</si>
  <si>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</si>
  <si>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</si>
  <si>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</si>
  <si>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</si>
  <si>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</si>
  <si>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</si>
  <si>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</si>
  <si>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</si>
  <si>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</si>
  <si>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</si>
  <si>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</si>
  <si>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</si>
  <si>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</si>
  <si>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</si>
  <si>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</si>
  <si>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</si>
  <si>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</si>
  <si>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</si>
  <si>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</si>
  <si>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</si>
  <si>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</si>
  <si>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</si>
  <si>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</si>
  <si>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</si>
  <si>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</si>
  <si>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</si>
  <si>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</si>
  <si>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</si>
  <si>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</si>
  <si>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</si>
  <si>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</si>
  <si>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</si>
  <si>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</si>
  <si>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</si>
  <si>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</si>
  <si>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</si>
  <si>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</si>
  <si>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</si>
  <si>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</si>
  <si>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</si>
  <si>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</si>
  <si>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</si>
  <si>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</si>
  <si>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</si>
  <si>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</si>
  <si>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</si>
  <si>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</si>
  <si>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</si>
  <si>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</si>
  <si>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</si>
  <si>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</si>
  <si>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</si>
  <si>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</si>
  <si>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</si>
  <si>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</si>
  <si>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</si>
  <si>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</si>
  <si>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</si>
  <si>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</si>
  <si>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</si>
  <si>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</si>
  <si>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</si>
  <si>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</si>
  <si>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</si>
  <si>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</si>
  <si>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</si>
  <si>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</si>
  <si>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</si>
  <si>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</si>
  <si>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</si>
  <si>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</si>
  <si>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</si>
  <si>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</si>
  <si>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</si>
  <si>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</si>
  <si>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</si>
  <si>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</si>
  <si>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</si>
  <si>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</si>
  <si>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</si>
  <si>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</si>
  <si>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</si>
  <si>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</si>
  <si>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</si>
  <si>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</si>
  <si>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</si>
  <si>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</si>
  <si>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</si>
  <si>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</si>
  <si>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</si>
  <si>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</si>
  <si>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</si>
  <si>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</si>
  <si>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</si>
  <si>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</si>
  <si>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</si>
  <si>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</si>
  <si>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</si>
  <si>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</si>
  <si>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</si>
  <si>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</si>
  <si>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</si>
  <si>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</si>
  <si>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</si>
  <si>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</si>
  <si>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</si>
  <si>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</si>
  <si>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</si>
  <si>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</si>
  <si>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</si>
  <si>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</si>
  <si>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</si>
  <si>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</si>
  <si>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</si>
  <si>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</si>
  <si>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</si>
  <si>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</si>
  <si>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</si>
  <si>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</si>
  <si>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</si>
  <si>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</si>
  <si>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</si>
  <si>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</si>
  <si>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</si>
  <si>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</si>
  <si>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</si>
  <si>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</si>
  <si>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</si>
  <si>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</si>
  <si>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</si>
  <si>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</si>
  <si>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</si>
  <si>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</si>
  <si>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</si>
  <si>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</si>
  <si>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</si>
  <si>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</si>
  <si>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</si>
  <si>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</si>
  <si>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</si>
  <si>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</si>
  <si>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</si>
  <si>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</si>
  <si>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</si>
  <si>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</si>
  <si>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</si>
  <si>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</si>
  <si>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</si>
  <si>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</si>
  <si>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</si>
  <si>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</si>
  <si>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</si>
  <si>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</si>
  <si>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</si>
  <si>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</si>
  <si>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</si>
  <si>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</si>
  <si>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</si>
  <si>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</si>
  <si>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</si>
  <si>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</si>
  <si>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</si>
  <si>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</si>
  <si>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</si>
  <si>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</si>
  <si>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</si>
  <si>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</si>
  <si>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</si>
  <si>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</si>
  <si>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</si>
  <si>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</si>
  <si>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</si>
  <si>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</si>
  <si>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</si>
  <si>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</si>
  <si>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</si>
  <si>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</si>
  <si>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</si>
  <si>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</si>
  <si>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</si>
  <si>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</si>
  <si>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</si>
  <si>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</si>
  <si>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</si>
  <si>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</si>
  <si>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</si>
  <si>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</si>
  <si>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</si>
  <si>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</si>
  <si>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</si>
  <si>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</si>
  <si>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</si>
  <si>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</si>
  <si>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</si>
  <si>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</si>
  <si>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</si>
  <si>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</si>
  <si>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</si>
  <si>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</si>
  <si>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</si>
  <si>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</si>
  <si>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</si>
  <si>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</si>
  <si>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</si>
  <si>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</si>
  <si>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</si>
  <si>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</si>
  <si>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</si>
  <si>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</si>
  <si>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</si>
  <si>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</si>
  <si>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</si>
  <si>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</si>
  <si>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</si>
  <si>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</si>
  <si>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</si>
  <si>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</si>
  <si>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</si>
  <si>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</si>
  <si>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</si>
  <si>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</si>
  <si>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</si>
  <si>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</si>
  <si>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</si>
  <si>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</si>
  <si>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</si>
  <si>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</si>
  <si>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</si>
  <si>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</si>
  <si>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</si>
  <si>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</si>
  <si>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</si>
  <si>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</si>
  <si>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</si>
  <si>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</si>
  <si>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</si>
  <si>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</si>
  <si>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</si>
  <si>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</si>
  <si>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</si>
  <si>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</si>
  <si>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</si>
  <si>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</si>
  <si>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</si>
  <si>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</si>
  <si>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</si>
  <si>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</si>
  <si>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</si>
  <si>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</si>
  <si>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</si>
  <si>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</si>
  <si>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</si>
  <si>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</si>
  <si>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</si>
  <si>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</si>
  <si>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</si>
  <si>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</si>
  <si>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</si>
  <si>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</si>
  <si>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</si>
  <si>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</si>
  <si>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</si>
  <si>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</si>
  <si>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</si>
  <si>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</si>
  <si>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</si>
  <si>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</si>
  <si>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</si>
  <si>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</si>
  <si>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</si>
  <si>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</si>
  <si>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</si>
  <si>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</si>
  <si>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</si>
  <si>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</si>
  <si>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</si>
  <si>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</si>
  <si>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</si>
  <si>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</si>
  <si>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</si>
  <si>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</si>
  <si>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</si>
  <si>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</si>
  <si>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</si>
  <si>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</si>
  <si>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</si>
  <si>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</si>
  <si>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</si>
  <si>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</si>
  <si>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</si>
  <si>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</si>
  <si>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</si>
  <si>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</si>
  <si>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</si>
  <si>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</si>
  <si>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</si>
  <si>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</si>
  <si>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</si>
  <si>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</si>
  <si>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</si>
  <si>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</si>
  <si>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</si>
  <si>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</si>
  <si>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</si>
  <si>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</si>
  <si>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</si>
  <si>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</si>
  <si>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</si>
  <si>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</si>
  <si>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</si>
  <si>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</si>
  <si>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</si>
  <si>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</si>
  <si>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</si>
  <si>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</si>
  <si>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</si>
  <si>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</si>
  <si>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</si>
  <si>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</si>
  <si>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</si>
  <si>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</si>
  <si>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</si>
  <si>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</si>
  <si>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</si>
  <si>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</si>
  <si>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</si>
  <si>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</si>
  <si>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</si>
  <si>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</si>
  <si>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</si>
  <si>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</si>
  <si>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</si>
  <si>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</si>
  <si>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</si>
  <si>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</si>
  <si>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</si>
  <si>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</si>
  <si>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</si>
  <si>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</si>
  <si>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</si>
  <si>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</si>
  <si>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</si>
  <si>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</si>
  <si>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</si>
  <si>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</si>
  <si>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</si>
  <si>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</si>
  <si>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</si>
  <si>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</si>
  <si>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</si>
  <si>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</si>
  <si>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</si>
  <si>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</si>
  <si>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</si>
  <si>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</si>
  <si>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</si>
  <si>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</si>
  <si>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</si>
  <si>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</si>
  <si>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</si>
  <si>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</si>
  <si>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</si>
  <si>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</si>
  <si>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</si>
  <si>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</si>
  <si>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</si>
  <si>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</si>
  <si>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</si>
  <si>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</si>
  <si>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</si>
  <si>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</si>
  <si>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</si>
  <si>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</si>
  <si>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</si>
  <si>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</si>
  <si>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</si>
  <si>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</si>
  <si>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</si>
  <si>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</si>
  <si>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</si>
  <si>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</si>
  <si>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</si>
  <si>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</si>
  <si>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</si>
  <si>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</si>
  <si>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</si>
  <si>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</si>
  <si>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</si>
  <si>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</si>
  <si>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</si>
  <si>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</si>
  <si>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</si>
  <si>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</si>
  <si>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</si>
  <si>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</si>
  <si>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</si>
  <si>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</si>
  <si>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</si>
  <si>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</si>
  <si>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</si>
  <si>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</si>
  <si>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</si>
  <si>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</si>
  <si>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</si>
  <si>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</si>
  <si>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</si>
  <si>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</si>
  <si>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</si>
  <si>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</si>
  <si>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</si>
  <si>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</si>
  <si>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</si>
  <si>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</si>
  <si>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</si>
  <si>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</si>
  <si>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</si>
  <si>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</si>
  <si>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</si>
  <si>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</si>
  <si>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</si>
  <si>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</si>
  <si>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</si>
  <si>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</si>
  <si>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</si>
  <si>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</si>
  <si>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</si>
  <si>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</si>
  <si>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</si>
  <si>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</si>
  <si>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</si>
  <si>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</si>
  <si>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</si>
  <si>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</si>
  <si>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</si>
  <si>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</si>
  <si>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</si>
  <si>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</si>
  <si>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</si>
  <si>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</si>
  <si>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</si>
  <si>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</si>
  <si>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</si>
  <si>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</si>
  <si>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</si>
  <si>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</si>
  <si>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</si>
  <si>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</si>
  <si>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</si>
  <si>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</si>
  <si>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</si>
  <si>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</si>
  <si>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</si>
  <si>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</si>
  <si>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</si>
  <si>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</si>
  <si>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</si>
  <si>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</si>
  <si>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</si>
  <si>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</si>
  <si>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</si>
  <si>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</si>
  <si>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</si>
  <si>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</si>
  <si>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</si>
  <si>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</si>
  <si>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</si>
  <si>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</si>
  <si>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</si>
  <si>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</si>
  <si>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</si>
  <si>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</si>
  <si>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</si>
  <si>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</si>
  <si>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</si>
  <si>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</si>
  <si>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</si>
  <si>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</si>
  <si>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</si>
  <si>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</si>
  <si>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</si>
  <si>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</si>
  <si>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</si>
  <si>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</si>
  <si>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</si>
  <si>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</si>
  <si>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</si>
  <si>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</si>
  <si>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</si>
  <si>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</si>
  <si>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</si>
  <si>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</si>
  <si>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</si>
  <si>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</si>
  <si>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</si>
  <si>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</si>
  <si>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</si>
  <si>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</si>
  <si>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</si>
  <si>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</si>
  <si>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</si>
  <si>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</si>
  <si>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</si>
  <si>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</si>
  <si>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</si>
  <si>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</si>
  <si>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</si>
  <si>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</si>
  <si>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</si>
  <si>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</si>
  <si>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</si>
  <si>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</si>
  <si>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</si>
  <si>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</si>
  <si>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</si>
  <si>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</si>
  <si>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</si>
  <si>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</si>
  <si>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</si>
  <si>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</si>
  <si>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</si>
  <si>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</si>
  <si>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</si>
  <si>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</si>
  <si>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</si>
  <si>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</si>
  <si>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</si>
  <si>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</si>
  <si>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</si>
  <si>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</si>
  <si>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</si>
  <si>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</si>
  <si>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</si>
  <si>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</si>
  <si>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</si>
  <si>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</si>
  <si>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</si>
  <si>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</si>
  <si>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</si>
  <si>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</si>
  <si>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</si>
  <si>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</si>
  <si>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</si>
  <si>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</si>
  <si>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</si>
  <si>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</si>
  <si>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</si>
  <si>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</si>
  <si>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</si>
  <si>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</si>
  <si>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</si>
  <si>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</si>
  <si>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</si>
  <si>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</si>
  <si>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</si>
  <si>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</si>
  <si>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</si>
  <si>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</si>
  <si>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</si>
  <si>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</si>
  <si>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</si>
  <si>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</si>
  <si>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</si>
  <si>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</si>
  <si>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</si>
  <si>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</si>
  <si>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</si>
  <si>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</si>
  <si>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</si>
  <si>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</si>
  <si>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</si>
  <si>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</si>
  <si>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</si>
  <si>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</si>
  <si>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</si>
  <si>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</si>
  <si>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</si>
  <si>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</si>
  <si>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</si>
  <si>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</si>
  <si>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</si>
  <si>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</si>
  <si>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</si>
  <si>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</si>
  <si>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</si>
  <si>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</si>
  <si>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</si>
  <si>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</si>
  <si>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</si>
  <si>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</si>
  <si>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</si>
  <si>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</si>
  <si>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</si>
  <si>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</si>
  <si>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</si>
  <si>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</si>
  <si>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</si>
  <si>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</si>
  <si>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</si>
  <si>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</si>
  <si>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</si>
  <si>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</si>
  <si>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</si>
  <si>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</si>
  <si>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</si>
  <si>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</si>
  <si>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</si>
  <si>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</si>
  <si>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</si>
  <si>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</si>
  <si>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</si>
  <si>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</si>
  <si>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</si>
  <si>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</si>
  <si>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</si>
  <si>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</si>
  <si>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</si>
  <si>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</si>
  <si>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</si>
  <si>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</si>
  <si>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</si>
  <si>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</si>
  <si>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</si>
  <si>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</si>
  <si>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Hellenstein-Energie-Logistik GmbH</t>
  </si>
  <si>
    <t>9870017400001</t>
  </si>
  <si>
    <t>Meeboldstr. 1</t>
  </si>
  <si>
    <t>Heidenheim an der Brenz</t>
  </si>
  <si>
    <t>Herr Frederik Gruschka</t>
  </si>
  <si>
    <t>07321/328 368</t>
  </si>
  <si>
    <t>NCHN007001740000</t>
  </si>
  <si>
    <t>Heidenheim</t>
  </si>
  <si>
    <t>EDM.Verteiler@stadtwerke-heidenheim.de</t>
  </si>
  <si>
    <t>DE_GHD04</t>
  </si>
  <si>
    <t>Netzgebiet Hellenstein-Energie-Logistik GmbH</t>
  </si>
</sst>
</file>

<file path=xl/styles.xml><?xml version="1.0" encoding="utf-8"?>
<styleSheet xmlns="http://schemas.openxmlformats.org/spreadsheetml/2006/main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Dezimal" xfId="1" builtinId="3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653</v>
      </c>
    </row>
    <row r="12" spans="2:7" s="8" customFormat="1">
      <c r="B12" s="8" t="s">
        <v>497</v>
      </c>
    </row>
    <row r="13" spans="2:7" s="8" customFormat="1">
      <c r="B13" s="8" t="s">
        <v>654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6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>
    <tabColor theme="4"/>
    <pageSetUpPr fitToPage="1"/>
  </sheetPr>
  <dimension ref="A1:O50"/>
  <sheetViews>
    <sheetView showGridLines="0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42287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41548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0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89522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Netzgebiet Hellenstein-Energie-Logistik GmbH</v>
      </c>
      <c r="E28" s="38"/>
      <c r="F28" s="11"/>
      <c r="G28" s="2"/>
    </row>
    <row r="29" spans="1:15">
      <c r="B29" s="15"/>
      <c r="C29" s="22" t="s">
        <v>395</v>
      </c>
      <c r="D29" s="41" t="s">
        <v>666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5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60" priority="2">
      <formula>IF(CELL("Zeile",D30)&lt;$D$25+CELL("Zeile",$D$29),1,0)</formula>
    </cfRule>
  </conditionalFormatting>
  <conditionalFormatting sqref="D30:D48">
    <cfRule type="expression" dxfId="59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5">
    <tabColor rgb="FFFFC000"/>
    <pageSetUpPr fitToPage="1"/>
  </sheetPr>
  <dimension ref="A1:AM62"/>
  <sheetViews>
    <sheetView showGridLines="0" zoomScale="80" zoomScaleNormal="80" workbookViewId="0"/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Hellenstein-Energie-Logistik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Netzgebiet Hellenstein-Energie-Logistik GmbH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7" t="str">
        <f>Netzbetreiber!$D$11</f>
        <v>9870017400001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41548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0" t="s">
        <v>256</v>
      </c>
      <c r="I11" s="270" t="s">
        <v>259</v>
      </c>
      <c r="J11" s="270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70" t="s">
        <v>611</v>
      </c>
      <c r="I13" s="270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662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8" t="s">
        <v>257</v>
      </c>
      <c r="I18" s="268" t="s">
        <v>135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9" t="s">
        <v>570</v>
      </c>
      <c r="I19" s="269" t="s">
        <v>487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9" t="s">
        <v>488</v>
      </c>
      <c r="I20" s="269" t="s">
        <v>489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6" t="s">
        <v>604</v>
      </c>
      <c r="I22" s="266" t="s">
        <v>605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6" t="s">
        <v>607</v>
      </c>
      <c r="I23" s="8" t="s">
        <v>603</v>
      </c>
      <c r="J23" s="8"/>
      <c r="K23" s="8"/>
      <c r="L23" s="267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6" t="s">
        <v>606</v>
      </c>
      <c r="I24" s="266" t="s">
        <v>613</v>
      </c>
      <c r="J24" s="8"/>
      <c r="K24" s="8"/>
      <c r="L24" s="269" t="s">
        <v>614</v>
      </c>
      <c r="M24" s="269" t="s">
        <v>616</v>
      </c>
      <c r="N24" s="269" t="s">
        <v>615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8" t="s">
        <v>134</v>
      </c>
      <c r="I26" s="268" t="s">
        <v>136</v>
      </c>
      <c r="J26" s="266"/>
      <c r="K26" s="266"/>
      <c r="L26" s="267"/>
    </row>
    <row r="27" spans="2:16" ht="15" customHeight="1">
      <c r="B27" s="7"/>
      <c r="C27" s="6" t="s">
        <v>617</v>
      </c>
      <c r="D27" s="42" t="s">
        <v>618</v>
      </c>
      <c r="E27" s="15"/>
      <c r="H27" s="296" t="s">
        <v>618</v>
      </c>
      <c r="I27" s="268" t="s">
        <v>619</v>
      </c>
      <c r="J27" s="268" t="s">
        <v>620</v>
      </c>
      <c r="K27" s="266"/>
      <c r="L27" s="267"/>
    </row>
    <row r="28" spans="2:16" ht="15" customHeight="1">
      <c r="B28" s="22"/>
      <c r="C28" s="15" t="str">
        <f>HLOOKUP(D27,H27:J28,2,0)</f>
        <v>=&gt; Q(Allokation)  =  Q(Synth.);    F(kor) = 1</v>
      </c>
      <c r="D28" s="297">
        <v>1</v>
      </c>
      <c r="E28" s="15"/>
      <c r="H28" s="269" t="s">
        <v>621</v>
      </c>
      <c r="I28" s="269" t="s">
        <v>622</v>
      </c>
      <c r="J28" s="269" t="s">
        <v>623</v>
      </c>
      <c r="K28" s="266"/>
      <c r="L28" s="267"/>
    </row>
    <row r="29" spans="2:16" ht="15" customHeight="1">
      <c r="B29" s="22"/>
      <c r="C29" s="15" t="str">
        <f>HLOOKUP(D27,H27:J29,3,0)</f>
        <v xml:space="preserve"> </v>
      </c>
      <c r="D29" s="298"/>
      <c r="E29" s="15"/>
      <c r="H29" s="269" t="s">
        <v>624</v>
      </c>
      <c r="I29" s="269" t="s">
        <v>625</v>
      </c>
      <c r="J29" s="269" t="s">
        <v>626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8" t="s">
        <v>134</v>
      </c>
      <c r="I31" s="268" t="s">
        <v>136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627</v>
      </c>
      <c r="I32" s="269" t="s">
        <v>628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629</v>
      </c>
      <c r="I33" s="266" t="s">
        <v>624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544</v>
      </c>
      <c r="C35" s="24" t="s">
        <v>494</v>
      </c>
      <c r="D35" s="42">
        <v>4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503</v>
      </c>
      <c r="I37" s="266"/>
      <c r="J37" s="266"/>
      <c r="K37" s="266"/>
      <c r="L37" s="266"/>
      <c r="M37" s="267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663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58" priority="21">
      <formula>IF($D$11="Gaspool",1,0)</formula>
    </cfRule>
  </conditionalFormatting>
  <conditionalFormatting sqref="D16">
    <cfRule type="expression" dxfId="57" priority="18">
      <formula>IF($D$11="NCG",1,0)</formula>
    </cfRule>
  </conditionalFormatting>
  <conditionalFormatting sqref="D48:D62">
    <cfRule type="expression" dxfId="56" priority="17">
      <formula>IF(CELL("Zeile",D48)&lt;$D$46+CELL("Zeile",$D$48),1,0)</formula>
    </cfRule>
  </conditionalFormatting>
  <conditionalFormatting sqref="D49:D62">
    <cfRule type="expression" dxfId="55" priority="16">
      <formula>IF(CELL(D49)&lt;$D$36+27,1,0)</formula>
    </cfRule>
  </conditionalFormatting>
  <conditionalFormatting sqref="D23">
    <cfRule type="expression" dxfId="54" priority="15">
      <formula>IF($D$22=$H$22,1,0)</formula>
    </cfRule>
  </conditionalFormatting>
  <conditionalFormatting sqref="D31">
    <cfRule type="expression" dxfId="53" priority="4">
      <formula>IF($D$18="synthetisch",1,0)</formula>
    </cfRule>
  </conditionalFormatting>
  <conditionalFormatting sqref="D28">
    <cfRule type="expression" dxfId="52" priority="2">
      <formula>IF(AND($D$27=$I$27,$D$26=$H$26),1,0)</formula>
    </cfRule>
  </conditionalFormatting>
  <conditionalFormatting sqref="D26:D28">
    <cfRule type="expression" dxfId="51" priority="5">
      <formula>IF($D$18="analytisch",1,0)</formula>
    </cfRule>
  </conditionalFormatting>
  <conditionalFormatting sqref="D27">
    <cfRule type="expression" dxfId="50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7">
    <tabColor rgb="FFFF0000"/>
    <pageSetUpPr fitToPage="1"/>
  </sheetPr>
  <dimension ref="A1:XFC78"/>
  <sheetViews>
    <sheetView showGridLines="0" zoomScale="70" zoomScaleNormal="70" workbookViewId="0">
      <selection activeCell="E7" sqref="E7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539</v>
      </c>
    </row>
    <row r="3" spans="2:56" ht="15" customHeight="1">
      <c r="B3" s="169"/>
    </row>
    <row r="4" spans="2:56">
      <c r="B4" s="129"/>
      <c r="C4" s="56" t="s">
        <v>445</v>
      </c>
      <c r="D4" s="57"/>
      <c r="E4" s="329" t="str">
        <f>Netzbetreiber!D9</f>
        <v>Hellenstein-Energie-Logistik GmbH</v>
      </c>
      <c r="F4" s="329"/>
      <c r="G4" s="3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Netzgebiet Hellenstein-Energie-Logistik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8" t="str">
        <f>Netzbetreiber!D11</f>
        <v>9870017400001</v>
      </c>
      <c r="F6" s="328"/>
      <c r="G6" s="328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41548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0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0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2" t="str">
        <f>INDEX('SLP-Verfahren'!D48:D62,'SLP-Temp-Gebiet #01'!F10)</f>
        <v>Heidenheim</v>
      </c>
      <c r="G11" s="332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0" t="s">
        <v>543</v>
      </c>
      <c r="G13" s="129" t="s">
        <v>541</v>
      </c>
      <c r="H13" s="260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1"/>
      <c r="G14" s="262"/>
      <c r="H14" s="51"/>
      <c r="I14" s="57"/>
      <c r="J14" s="129"/>
      <c r="K14" s="129"/>
      <c r="L14" s="129"/>
      <c r="M14" s="129"/>
      <c r="N14" s="129"/>
      <c r="O14" s="331" t="s">
        <v>646</v>
      </c>
      <c r="R14" s="206" t="s">
        <v>559</v>
      </c>
      <c r="S14" s="206" t="s">
        <v>560</v>
      </c>
      <c r="T14" s="206" t="s">
        <v>561</v>
      </c>
      <c r="U14" s="206" t="s">
        <v>562</v>
      </c>
      <c r="V14" s="206" t="s">
        <v>542</v>
      </c>
      <c r="W14" s="206" t="s">
        <v>563</v>
      </c>
      <c r="X14" s="206" t="s">
        <v>564</v>
      </c>
      <c r="Y14" s="206" t="s">
        <v>565</v>
      </c>
      <c r="Z14" s="206" t="s">
        <v>566</v>
      </c>
      <c r="AA14" s="206" t="s">
        <v>567</v>
      </c>
      <c r="AB14" s="206" t="s">
        <v>568</v>
      </c>
      <c r="AC14" s="206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1"/>
      <c r="G15" s="262"/>
      <c r="H15" s="51"/>
      <c r="I15" s="57"/>
      <c r="J15" s="129"/>
      <c r="K15" s="129"/>
      <c r="L15" s="129"/>
      <c r="M15" s="129"/>
      <c r="N15" s="129"/>
      <c r="O15" s="160"/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492</v>
      </c>
      <c r="AI15" s="259" t="s">
        <v>544</v>
      </c>
      <c r="AJ15" s="259" t="s">
        <v>545</v>
      </c>
      <c r="AK15" s="259" t="s">
        <v>546</v>
      </c>
      <c r="AL15" s="259" t="s">
        <v>547</v>
      </c>
      <c r="AM15" s="259" t="s">
        <v>548</v>
      </c>
      <c r="AN15" s="259" t="s">
        <v>549</v>
      </c>
      <c r="AO15" s="259" t="s">
        <v>550</v>
      </c>
      <c r="AP15" s="259" t="s">
        <v>551</v>
      </c>
      <c r="AQ15" s="259" t="s">
        <v>552</v>
      </c>
      <c r="AR15" s="259" t="s">
        <v>553</v>
      </c>
      <c r="AS15" s="259" t="s">
        <v>554</v>
      </c>
      <c r="AT15" s="259" t="s">
        <v>555</v>
      </c>
      <c r="AU15" s="259" t="s">
        <v>556</v>
      </c>
      <c r="AV15" s="259" t="s">
        <v>557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172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513</v>
      </c>
      <c r="C17" s="174"/>
      <c r="D17" s="17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514</v>
      </c>
      <c r="D20" s="177" t="s">
        <v>510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521</v>
      </c>
      <c r="D21" s="152" t="s">
        <v>512</v>
      </c>
      <c r="E21" s="280">
        <f>1-SUMPRODUCT(F19:N19,F21:N21)</f>
        <v>1</v>
      </c>
      <c r="F21" s="280">
        <f>ROUND(F22/$D$22,4)</f>
        <v>0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532</v>
      </c>
      <c r="D22" s="183">
        <f>SUMPRODUCT(E22:N22,E19:N19)</f>
        <v>1</v>
      </c>
      <c r="E22" s="282">
        <v>1</v>
      </c>
      <c r="F22" s="282"/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500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500</v>
      </c>
      <c r="T23" s="28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516</v>
      </c>
      <c r="D24" s="185"/>
      <c r="E24" s="341" t="s">
        <v>663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2" t="s">
        <v>517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511</v>
      </c>
      <c r="D25" s="185"/>
      <c r="E25" s="159">
        <v>108401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501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3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0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522</v>
      </c>
      <c r="D31" s="183" t="s">
        <v>254</v>
      </c>
      <c r="E31" s="278">
        <f>1-SUMPRODUCT(F29:N29,F31:N31)</f>
        <v>0.55000000000000004</v>
      </c>
      <c r="F31" s="278">
        <f>ROUND(F32/$D$32,4)</f>
        <v>0.3</v>
      </c>
      <c r="G31" s="278">
        <f t="shared" ref="G31:N31" si="3">ROUND(G32/$D$32,4)</f>
        <v>0.15</v>
      </c>
      <c r="H31" s="278">
        <f t="shared" si="3"/>
        <v>0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528</v>
      </c>
      <c r="D32" s="284">
        <f>SUMPRODUCT(E32:N32,E29:N29)</f>
        <v>1</v>
      </c>
      <c r="E32" s="279">
        <v>0.55000000000000004</v>
      </c>
      <c r="F32" s="279">
        <v>0.3</v>
      </c>
      <c r="G32" s="279">
        <v>0.15</v>
      </c>
      <c r="H32" s="279"/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/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0"/>
      <c r="C34" s="184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/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600</v>
      </c>
      <c r="D35" s="152" t="s">
        <v>601</v>
      </c>
      <c r="E35" s="155" t="s">
        <v>602</v>
      </c>
      <c r="F35" s="155" t="s">
        <v>602</v>
      </c>
      <c r="G35" s="155" t="s">
        <v>602</v>
      </c>
      <c r="H35" s="155"/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2" t="s">
        <v>142</v>
      </c>
      <c r="Q35" s="208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443</v>
      </c>
      <c r="D36" s="118" t="s">
        <v>533</v>
      </c>
      <c r="E36" s="161" t="s">
        <v>452</v>
      </c>
      <c r="F36" s="161" t="s">
        <v>452</v>
      </c>
      <c r="G36" s="161" t="s">
        <v>452</v>
      </c>
      <c r="H36" s="161"/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526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527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524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525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531</v>
      </c>
      <c r="D46" s="198" t="s">
        <v>529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529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574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514</v>
      </c>
      <c r="D54" s="177" t="s">
        <v>510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521</v>
      </c>
      <c r="D55" s="152" t="s">
        <v>512</v>
      </c>
      <c r="E55" s="278">
        <f>1-SUMPRODUCT(F53:N53,F55:N55)</f>
        <v>1</v>
      </c>
      <c r="F55" s="278">
        <f>ROUND(F56/$D$56,4)</f>
        <v>0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532</v>
      </c>
      <c r="D56" s="183">
        <f>SUMPRODUCT(E56:N56,E53:N53)</f>
        <v>1</v>
      </c>
      <c r="E56" s="279">
        <f>E22</f>
        <v>1</v>
      </c>
      <c r="F56" s="279">
        <f t="shared" ref="F56:N56" si="6">F22</f>
        <v>0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MeteoGroup</v>
      </c>
      <c r="F57" s="155">
        <f t="shared" ref="F57:N57" si="7">F23</f>
        <v>0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516</v>
      </c>
      <c r="D58" s="185"/>
      <c r="E58" s="155" t="str">
        <f>E24</f>
        <v>Heidenheim</v>
      </c>
      <c r="F58" s="155">
        <f t="shared" ref="F58:N58" si="8">F24</f>
        <v>0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2" t="s">
        <v>517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511</v>
      </c>
      <c r="D59" s="185"/>
      <c r="E59" s="159">
        <f>E25</f>
        <v>108401</v>
      </c>
      <c r="F59" s="159">
        <f t="shared" ref="F59:N59" si="9">F25</f>
        <v>0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>
        <f t="shared" ref="F60:N60" si="10">F26</f>
        <v>0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v>3</v>
      </c>
    </row>
    <row r="63" spans="2:28" ht="15" customHeight="1">
      <c r="E63" s="175">
        <f>IF(E64&gt;$F$62,0,1)</f>
        <v>1</v>
      </c>
      <c r="F63" s="175">
        <f t="shared" ref="F63:N63" si="11">IF(F64&gt;$F$62,0,1)</f>
        <v>1</v>
      </c>
      <c r="G63" s="175">
        <f t="shared" si="11"/>
        <v>1</v>
      </c>
      <c r="H63" s="175">
        <f t="shared" si="11"/>
        <v>0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522</v>
      </c>
      <c r="D65" s="183" t="s">
        <v>254</v>
      </c>
      <c r="E65" s="278">
        <f>1-SUMPRODUCT(F63:N63,F65:N65)</f>
        <v>0.55000000000000004</v>
      </c>
      <c r="F65" s="278">
        <f>ROUND(F66/$D$66,4)</f>
        <v>0.3</v>
      </c>
      <c r="G65" s="278">
        <f t="shared" ref="G65:N65" si="12">ROUND(G66/$D$66,4)</f>
        <v>0.15</v>
      </c>
      <c r="H65" s="278">
        <f t="shared" si="12"/>
        <v>0</v>
      </c>
      <c r="I65" s="278">
        <f t="shared" si="12"/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528</v>
      </c>
      <c r="D66" s="183">
        <f>SUMPRODUCT(E66:N66,E63:N63)</f>
        <v>1</v>
      </c>
      <c r="E66" s="286">
        <f>E32</f>
        <v>0.55000000000000004</v>
      </c>
      <c r="F66" s="286">
        <f t="shared" ref="F66:G69" si="13">F32</f>
        <v>0.3</v>
      </c>
      <c r="G66" s="286">
        <f t="shared" si="13"/>
        <v>0.15</v>
      </c>
      <c r="H66" s="286"/>
      <c r="I66" s="286">
        <f t="shared" ref="I66:N66" si="14">I32</f>
        <v>0</v>
      </c>
      <c r="J66" s="286">
        <f t="shared" si="14"/>
        <v>0</v>
      </c>
      <c r="K66" s="286">
        <f t="shared" si="14"/>
        <v>0</v>
      </c>
      <c r="L66" s="286">
        <f t="shared" si="14"/>
        <v>0</v>
      </c>
      <c r="M66" s="286">
        <f t="shared" si="14"/>
        <v>0</v>
      </c>
      <c r="N66" s="286">
        <f t="shared" si="14"/>
        <v>0</v>
      </c>
      <c r="O66" s="182" t="s">
        <v>145</v>
      </c>
    </row>
    <row r="67" spans="2:15">
      <c r="B67" s="180"/>
      <c r="C67" s="184" t="s">
        <v>361</v>
      </c>
      <c r="D67" s="152" t="s">
        <v>360</v>
      </c>
      <c r="E67" s="155" t="str">
        <f>E33</f>
        <v>D</v>
      </c>
      <c r="F67" s="155" t="str">
        <f t="shared" si="13"/>
        <v>D-1</v>
      </c>
      <c r="G67" s="155" t="str">
        <f t="shared" si="13"/>
        <v>D-2</v>
      </c>
      <c r="H67" s="155"/>
      <c r="I67" s="155">
        <f t="shared" ref="I67:N67" si="15">I33</f>
        <v>0</v>
      </c>
      <c r="J67" s="155">
        <f t="shared" si="15"/>
        <v>0</v>
      </c>
      <c r="K67" s="155">
        <f t="shared" si="15"/>
        <v>0</v>
      </c>
      <c r="L67" s="155">
        <f t="shared" si="15"/>
        <v>0</v>
      </c>
      <c r="M67" s="155">
        <f t="shared" si="15"/>
        <v>0</v>
      </c>
      <c r="N67" s="155">
        <f t="shared" si="15"/>
        <v>0</v>
      </c>
      <c r="O67" s="182" t="s">
        <v>142</v>
      </c>
    </row>
    <row r="68" spans="2:15">
      <c r="B68" s="180"/>
      <c r="C68" s="184" t="s">
        <v>451</v>
      </c>
      <c r="D68" s="152" t="s">
        <v>450</v>
      </c>
      <c r="E68" s="158" t="str">
        <f>E34</f>
        <v>Kalendertag</v>
      </c>
      <c r="F68" s="158" t="str">
        <f t="shared" si="13"/>
        <v>Kalendertag</v>
      </c>
      <c r="G68" s="158" t="str">
        <f t="shared" si="13"/>
        <v>Kalendertag</v>
      </c>
      <c r="H68" s="158"/>
      <c r="I68" s="161">
        <f t="shared" ref="I68:N68" si="16">I34</f>
        <v>0</v>
      </c>
      <c r="J68" s="161">
        <f t="shared" si="16"/>
        <v>0</v>
      </c>
      <c r="K68" s="161">
        <f t="shared" si="16"/>
        <v>0</v>
      </c>
      <c r="L68" s="161">
        <f t="shared" si="16"/>
        <v>0</v>
      </c>
      <c r="M68" s="161">
        <f t="shared" si="16"/>
        <v>0</v>
      </c>
      <c r="N68" s="161">
        <f t="shared" si="16"/>
        <v>0</v>
      </c>
      <c r="O68" s="182" t="s">
        <v>142</v>
      </c>
    </row>
    <row r="69" spans="2:15">
      <c r="B69" s="180"/>
      <c r="C69" s="184" t="s">
        <v>600</v>
      </c>
      <c r="D69" s="152" t="s">
        <v>601</v>
      </c>
      <c r="E69" s="158" t="str">
        <f>E35</f>
        <v>UCT</v>
      </c>
      <c r="F69" s="158" t="str">
        <f t="shared" si="13"/>
        <v>UCT</v>
      </c>
      <c r="G69" s="158" t="str">
        <f t="shared" si="13"/>
        <v>UCT</v>
      </c>
      <c r="H69" s="158"/>
      <c r="I69" s="161" t="str">
        <f t="shared" ref="I69:N69" si="17">I35</f>
        <v>CET/CEST</v>
      </c>
      <c r="J69" s="161" t="str">
        <f t="shared" si="17"/>
        <v>CET/CEST</v>
      </c>
      <c r="K69" s="161" t="str">
        <f t="shared" si="17"/>
        <v>CET/CEST</v>
      </c>
      <c r="L69" s="161" t="str">
        <f t="shared" si="17"/>
        <v>CET/CEST</v>
      </c>
      <c r="M69" s="161" t="str">
        <f t="shared" si="17"/>
        <v>CET/CEST</v>
      </c>
      <c r="N69" s="161" t="str">
        <f t="shared" si="17"/>
        <v>CET/CEST</v>
      </c>
      <c r="O69" s="182" t="s">
        <v>142</v>
      </c>
    </row>
    <row r="70" spans="2:15">
      <c r="B70" s="180"/>
      <c r="C70" s="189" t="s">
        <v>443</v>
      </c>
      <c r="D70" s="118" t="s">
        <v>533</v>
      </c>
      <c r="E70" s="162" t="s">
        <v>452</v>
      </c>
      <c r="F70" s="162" t="s">
        <v>452</v>
      </c>
      <c r="G70" s="162" t="s">
        <v>452</v>
      </c>
      <c r="H70" s="162"/>
      <c r="I70" s="162">
        <f t="shared" ref="I70:N70" si="18">I36</f>
        <v>0</v>
      </c>
      <c r="J70" s="162">
        <f t="shared" si="18"/>
        <v>0</v>
      </c>
      <c r="K70" s="162">
        <f t="shared" si="18"/>
        <v>0</v>
      </c>
      <c r="L70" s="162">
        <f t="shared" si="18"/>
        <v>0</v>
      </c>
      <c r="M70" s="162">
        <f t="shared" si="18"/>
        <v>0</v>
      </c>
      <c r="N70" s="162">
        <f t="shared" si="18"/>
        <v>0</v>
      </c>
      <c r="O70" s="182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9" priority="32">
      <formula>IF(E$20&lt;=$F$18,1,0)</formula>
    </cfRule>
  </conditionalFormatting>
  <conditionalFormatting sqref="E32:N36">
    <cfRule type="expression" dxfId="48" priority="31">
      <formula>IF(E$30&lt;=$F$28,1,0)</formula>
    </cfRule>
  </conditionalFormatting>
  <conditionalFormatting sqref="E26:F26">
    <cfRule type="expression" dxfId="47" priority="30">
      <formula>IF(E$20&lt;=$F$18,1,0)</formula>
    </cfRule>
  </conditionalFormatting>
  <conditionalFormatting sqref="E26:N26">
    <cfRule type="expression" dxfId="46" priority="29">
      <formula>IF(E$20&lt;=$F$18,1,0)</formula>
    </cfRule>
  </conditionalFormatting>
  <conditionalFormatting sqref="E56:N59">
    <cfRule type="expression" dxfId="45" priority="26">
      <formula>IF(E$54&lt;=$F$52,1,0)</formula>
    </cfRule>
  </conditionalFormatting>
  <conditionalFormatting sqref="E60:N60">
    <cfRule type="expression" dxfId="44" priority="25">
      <formula>IF(E$54&lt;=$F$52,1,0)</formula>
    </cfRule>
  </conditionalFormatting>
  <conditionalFormatting sqref="E66:N68">
    <cfRule type="expression" dxfId="43" priority="19">
      <formula>IF(E$64&lt;=$F$62,1,0)</formula>
    </cfRule>
  </conditionalFormatting>
  <conditionalFormatting sqref="E65:N68 E70:N70">
    <cfRule type="expression" dxfId="42" priority="17">
      <formula>IF(E$64&gt;$F$62,1,0)</formula>
    </cfRule>
  </conditionalFormatting>
  <conditionalFormatting sqref="E56:N60">
    <cfRule type="expression" dxfId="41" priority="16">
      <formula>IF(E$54&gt;$F$52,1,0)</formula>
    </cfRule>
  </conditionalFormatting>
  <conditionalFormatting sqref="E21:N26">
    <cfRule type="expression" dxfId="40" priority="15">
      <formula>IF(E$20&gt;$F$18,1,0)</formula>
    </cfRule>
  </conditionalFormatting>
  <conditionalFormatting sqref="E32:N36">
    <cfRule type="expression" dxfId="39" priority="14">
      <formula>IF(E$30&gt;$F$28,1,0)</formula>
    </cfRule>
  </conditionalFormatting>
  <conditionalFormatting sqref="H11 H8:H9">
    <cfRule type="expression" dxfId="38" priority="13">
      <formula>IF($F$9=1,1,0)</formula>
    </cfRule>
  </conditionalFormatting>
  <conditionalFormatting sqref="E55:N55">
    <cfRule type="expression" dxfId="37" priority="12">
      <formula>IF(E$54&gt;$F$52,1,0)</formula>
    </cfRule>
  </conditionalFormatting>
  <conditionalFormatting sqref="E31:N31">
    <cfRule type="expression" dxfId="36" priority="11">
      <formula>IF(E$30&gt;$F$28,1,0)</formula>
    </cfRule>
  </conditionalFormatting>
  <conditionalFormatting sqref="E70:N70">
    <cfRule type="expression" dxfId="35" priority="10">
      <formula>IF(E$64&lt;=$F$62,1,0)</formula>
    </cfRule>
  </conditionalFormatting>
  <conditionalFormatting sqref="H10">
    <cfRule type="expression" dxfId="34" priority="9">
      <formula>IF($F$9=1,1,0)</formula>
    </cfRule>
  </conditionalFormatting>
  <conditionalFormatting sqref="E69:N69">
    <cfRule type="expression" dxfId="33" priority="6">
      <formula>IF(E$64&lt;=$F$62,1,0)</formula>
    </cfRule>
  </conditionalFormatting>
  <conditionalFormatting sqref="E69:N69">
    <cfRule type="expression" dxfId="32" priority="5">
      <formula>IF(E$64&gt;$F$62,1,0)</formula>
    </cfRule>
  </conditionalFormatting>
  <conditionalFormatting sqref="E66:H68">
    <cfRule type="expression" dxfId="31" priority="4">
      <formula>IF(E$64&lt;=$F$62,1,0)</formula>
    </cfRule>
  </conditionalFormatting>
  <conditionalFormatting sqref="E66:H68">
    <cfRule type="expression" dxfId="30" priority="3">
      <formula>IF(E$64&gt;$F$62,1,0)</formula>
    </cfRule>
  </conditionalFormatting>
  <conditionalFormatting sqref="E69:H69">
    <cfRule type="expression" dxfId="29" priority="2">
      <formula>IF(E$64&lt;=$F$62,1,0)</formula>
    </cfRule>
  </conditionalFormatting>
  <conditionalFormatting sqref="E69:H69">
    <cfRule type="expression" dxfId="28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I66:N68 E36:F36 E56:N60 E22 I22:N22 F52 G24:N24 I70:N70 E33:G33 I69:N69 G25:N25 G26:N26 I34:N34 I32:N32 I33:N33 I36:N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539</v>
      </c>
    </row>
    <row r="3" spans="2:56" ht="15" customHeight="1">
      <c r="B3" s="169"/>
    </row>
    <row r="4" spans="2:56">
      <c r="B4" s="129"/>
      <c r="C4" s="56" t="s">
        <v>445</v>
      </c>
      <c r="D4" s="57"/>
      <c r="E4" s="329" t="str">
        <f>Netzbetreiber!$D$9</f>
        <v>Hellenstein-Energie-Logistik GmbH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Netzgebiet Hellenstein-Energie-Logistik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8" t="str">
        <f>Netzbetreiber!$D$11</f>
        <v>9870017400001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41548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0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0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2">
        <f>INDEX('SLP-Verfahren'!D48:D62,'SLP-Temp-Gebiet #02'!F10)</f>
        <v>0</v>
      </c>
      <c r="G11" s="332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0" t="s">
        <v>543</v>
      </c>
      <c r="G13" s="129" t="s">
        <v>541</v>
      </c>
      <c r="H13" s="260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1" t="s">
        <v>85</v>
      </c>
      <c r="G14" s="262" t="s">
        <v>567</v>
      </c>
      <c r="H14" s="51">
        <v>0</v>
      </c>
      <c r="I14" s="57"/>
      <c r="J14" s="129"/>
      <c r="K14" s="129"/>
      <c r="L14" s="129"/>
      <c r="M14" s="129"/>
      <c r="N14" s="129"/>
      <c r="O14" s="331" t="s">
        <v>646</v>
      </c>
      <c r="R14" s="206" t="s">
        <v>559</v>
      </c>
      <c r="S14" s="206" t="s">
        <v>560</v>
      </c>
      <c r="T14" s="206" t="s">
        <v>561</v>
      </c>
      <c r="U14" s="206" t="s">
        <v>562</v>
      </c>
      <c r="V14" s="206" t="s">
        <v>542</v>
      </c>
      <c r="W14" s="206" t="s">
        <v>563</v>
      </c>
      <c r="X14" s="206" t="s">
        <v>564</v>
      </c>
      <c r="Y14" s="206" t="s">
        <v>565</v>
      </c>
      <c r="Z14" s="206" t="s">
        <v>566</v>
      </c>
      <c r="AA14" s="206" t="s">
        <v>567</v>
      </c>
      <c r="AB14" s="206" t="s">
        <v>568</v>
      </c>
      <c r="AC14" s="206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1" t="s">
        <v>71</v>
      </c>
      <c r="G15" s="262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492</v>
      </c>
      <c r="AI15" s="259" t="s">
        <v>544</v>
      </c>
      <c r="AJ15" s="259" t="s">
        <v>545</v>
      </c>
      <c r="AK15" s="259" t="s">
        <v>546</v>
      </c>
      <c r="AL15" s="259" t="s">
        <v>547</v>
      </c>
      <c r="AM15" s="259" t="s">
        <v>548</v>
      </c>
      <c r="AN15" s="259" t="s">
        <v>549</v>
      </c>
      <c r="AO15" s="259" t="s">
        <v>550</v>
      </c>
      <c r="AP15" s="259" t="s">
        <v>551</v>
      </c>
      <c r="AQ15" s="259" t="s">
        <v>552</v>
      </c>
      <c r="AR15" s="259" t="s">
        <v>553</v>
      </c>
      <c r="AS15" s="259" t="s">
        <v>554</v>
      </c>
      <c r="AT15" s="259" t="s">
        <v>555</v>
      </c>
      <c r="AU15" s="259" t="s">
        <v>556</v>
      </c>
      <c r="AV15" s="259" t="s">
        <v>557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289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513</v>
      </c>
      <c r="C17" s="174"/>
      <c r="D17" s="28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514</v>
      </c>
      <c r="D20" s="177" t="s">
        <v>510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521</v>
      </c>
      <c r="D21" s="152" t="s">
        <v>512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532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500</v>
      </c>
      <c r="T23" s="28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516</v>
      </c>
      <c r="D24" s="185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2" t="s">
        <v>517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511</v>
      </c>
      <c r="D25" s="185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522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528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0"/>
      <c r="C34" s="184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2" t="s">
        <v>142</v>
      </c>
      <c r="Q35" s="208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526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527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524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525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531</v>
      </c>
      <c r="D46" s="198" t="s">
        <v>529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529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574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514</v>
      </c>
      <c r="D54" s="177" t="s">
        <v>510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521</v>
      </c>
      <c r="D55" s="152" t="s">
        <v>512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532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516</v>
      </c>
      <c r="D58" s="185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2" t="s">
        <v>517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511</v>
      </c>
      <c r="D59" s="185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522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>
      <c r="B66" s="180"/>
      <c r="C66" s="181" t="s">
        <v>528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145</v>
      </c>
    </row>
    <row r="67" spans="2:15">
      <c r="B67" s="180"/>
      <c r="C67" s="184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2" t="s">
        <v>142</v>
      </c>
    </row>
    <row r="68" spans="2:15">
      <c r="B68" s="180"/>
      <c r="C68" s="184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2" t="s">
        <v>142</v>
      </c>
    </row>
    <row r="69" spans="2:15">
      <c r="B69" s="180"/>
      <c r="C69" s="184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2" t="s">
        <v>142</v>
      </c>
    </row>
    <row r="70" spans="2:15">
      <c r="B70" s="180"/>
      <c r="C70" s="189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2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7" priority="18">
      <formula>IF(E$20&lt;=$F$18,1,0)</formula>
    </cfRule>
  </conditionalFormatting>
  <conditionalFormatting sqref="E32:N36">
    <cfRule type="expression" dxfId="26" priority="17">
      <formula>IF(E$30&lt;=$F$28,1,0)</formula>
    </cfRule>
  </conditionalFormatting>
  <conditionalFormatting sqref="E26:F26">
    <cfRule type="expression" dxfId="25" priority="16">
      <formula>IF(E$20&lt;=$F$18,1,0)</formula>
    </cfRule>
  </conditionalFormatting>
  <conditionalFormatting sqref="E26:N26">
    <cfRule type="expression" dxfId="24" priority="15">
      <formula>IF(E$20&lt;=$F$18,1,0)</formula>
    </cfRule>
  </conditionalFormatting>
  <conditionalFormatting sqref="E56:N59">
    <cfRule type="expression" dxfId="23" priority="14">
      <formula>IF(E$54&lt;=$F$52,1,0)</formula>
    </cfRule>
  </conditionalFormatting>
  <conditionalFormatting sqref="E60:N60">
    <cfRule type="expression" dxfId="22" priority="13">
      <formula>IF(E$54&lt;=$F$52,1,0)</formula>
    </cfRule>
  </conditionalFormatting>
  <conditionalFormatting sqref="E66:N68">
    <cfRule type="expression" dxfId="21" priority="12">
      <formula>IF(E$64&lt;=$F$62,1,0)</formula>
    </cfRule>
  </conditionalFormatting>
  <conditionalFormatting sqref="E65:N68 E70:N70">
    <cfRule type="expression" dxfId="20" priority="11">
      <formula>IF(E$64&gt;$F$62,1,0)</formula>
    </cfRule>
  </conditionalFormatting>
  <conditionalFormatting sqref="E56:N60">
    <cfRule type="expression" dxfId="19" priority="10">
      <formula>IF(E$54&gt;$F$52,1,0)</formula>
    </cfRule>
  </conditionalFormatting>
  <conditionalFormatting sqref="E21:N26">
    <cfRule type="expression" dxfId="18" priority="9">
      <formula>IF(E$20&gt;$F$18,1,0)</formula>
    </cfRule>
  </conditionalFormatting>
  <conditionalFormatting sqref="E32:N36">
    <cfRule type="expression" dxfId="17" priority="8">
      <formula>IF(E$30&gt;$F$28,1,0)</formula>
    </cfRule>
  </conditionalFormatting>
  <conditionalFormatting sqref="H11 H8:H9">
    <cfRule type="expression" dxfId="16" priority="7">
      <formula>IF($F$9=1,1,0)</formula>
    </cfRule>
  </conditionalFormatting>
  <conditionalFormatting sqref="E55:N55">
    <cfRule type="expression" dxfId="15" priority="6">
      <formula>IF(E$54&gt;$F$52,1,0)</formula>
    </cfRule>
  </conditionalFormatting>
  <conditionalFormatting sqref="E31:N31">
    <cfRule type="expression" dxfId="14" priority="5">
      <formula>IF(E$30&gt;$F$28,1,0)</formula>
    </cfRule>
  </conditionalFormatting>
  <conditionalFormatting sqref="E70:N70">
    <cfRule type="expression" dxfId="13" priority="4">
      <formula>IF(E$64&lt;=$F$62,1,0)</formula>
    </cfRule>
  </conditionalFormatting>
  <conditionalFormatting sqref="H10">
    <cfRule type="expression" dxfId="12" priority="3">
      <formula>IF($F$9=1,1,0)</formula>
    </cfRule>
  </conditionalFormatting>
  <conditionalFormatting sqref="E69:N69">
    <cfRule type="expression" dxfId="11" priority="2">
      <formula>IF(E$64&lt;=$F$62,1,0)</formula>
    </cfRule>
  </conditionalFormatting>
  <conditionalFormatting sqref="E69:N69">
    <cfRule type="expression" dxfId="10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3">
    <tabColor rgb="FFFFFF00"/>
    <pageSetUpPr fitToPage="1"/>
  </sheetPr>
  <dimension ref="A1:Z59"/>
  <sheetViews>
    <sheetView showGridLines="0" zoomScale="80" zoomScaleNormal="80" workbookViewId="0">
      <selection activeCell="E12" sqref="E12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Hellenstein-Energie-Logistik GmbH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Netzgebiet Hellenstein-Energie-Logistik GmbH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9870017400001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41548</v>
      </c>
      <c r="E8" s="129"/>
      <c r="F8" s="129"/>
      <c r="H8" s="127" t="s">
        <v>494</v>
      </c>
      <c r="J8" s="131">
        <f>COUNTA(D12:D100)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1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3" t="s">
        <v>643</v>
      </c>
    </row>
    <row r="11" spans="2:26" ht="15.75" thickBot="1">
      <c r="B11" s="138" t="s">
        <v>495</v>
      </c>
      <c r="C11" s="139" t="s">
        <v>506</v>
      </c>
      <c r="D11" s="292" t="s">
        <v>247</v>
      </c>
      <c r="E11" s="342" t="s">
        <v>4</v>
      </c>
      <c r="F11" s="294" t="str">
        <f>VLOOKUP($E11,'BDEW-Standard'!$B$3:$M$158,F$9,0)</f>
        <v>HK3</v>
      </c>
      <c r="H11" s="165">
        <f>ROUND(VLOOKUP($E11,'BDEW-Standard'!$B$3:$M$158,H$9,0),7)</f>
        <v>0.40409319999999999</v>
      </c>
      <c r="I11" s="165">
        <f>ROUND(VLOOKUP($E11,'BDEW-Standard'!$B$3:$M$158,I$9,0),7)</f>
        <v>-24.439296800000001</v>
      </c>
      <c r="J11" s="165">
        <f>ROUND(VLOOKUP($E11,'BDEW-Standard'!$B$3:$M$158,J$9,0),7)</f>
        <v>6.5718174999999999</v>
      </c>
      <c r="K11" s="165">
        <f>ROUND(VLOOKUP($E11,'BDEW-Standard'!$B$3:$M$158,K$9,0),7)</f>
        <v>0.71077100000000004</v>
      </c>
      <c r="L11" s="334">
        <f>ROUND(VLOOKUP($E11,'BDEW-Standard'!$B$3:$M$158,L$9,0),1)</f>
        <v>40</v>
      </c>
      <c r="M11" s="165">
        <f>ROUND(VLOOKUP($E11,'BDEW-Standard'!$B$3:$M$158,M$9,0),7)</f>
        <v>0</v>
      </c>
      <c r="N11" s="165">
        <f>ROUND(VLOOKUP($E11,'BDEW-Standard'!$B$3:$M$158,N$9,0),7)</f>
        <v>0</v>
      </c>
      <c r="O11" s="165">
        <f>ROUND(VLOOKUP($E11,'BDEW-Standard'!$B$3:$M$158,O$9,0),7)</f>
        <v>0</v>
      </c>
      <c r="P11" s="165">
        <f>ROUND(VLOOKUP($E11,'BDEW-Standard'!$B$3:$M$158,P$9,0),7)</f>
        <v>0</v>
      </c>
      <c r="Q11" s="335">
        <f>($H11/(1+($I11/($Q$9-$L11))^$J11)+$K11)+MAX($M11*$Q$9+$N11,$O11*$Q$9+$P11)</f>
        <v>1.0561214000512988</v>
      </c>
      <c r="R11" s="166">
        <f>ROUND(VLOOKUP(MID($E11,4,3),'Wochentag F(WT)'!$B$7:$J$22,R$9,0),4)</f>
        <v>1</v>
      </c>
      <c r="S11" s="166">
        <f>ROUND(VLOOKUP(MID($E11,4,3),'Wochentag F(WT)'!$B$7:$J$22,S$9,0),4)</f>
        <v>1</v>
      </c>
      <c r="T11" s="166">
        <f>ROUND(VLOOKUP(MID($E11,4,3),'Wochentag F(WT)'!$B$7:$J$22,T$9,0),4)</f>
        <v>1</v>
      </c>
      <c r="U11" s="166">
        <f>ROUND(VLOOKUP(MID($E11,4,3),'Wochentag F(WT)'!$B$7:$J$22,U$9,0),4)</f>
        <v>1</v>
      </c>
      <c r="V11" s="166">
        <f>ROUND(VLOOKUP(MID($E11,4,3),'Wochentag F(WT)'!$B$7:$J$22,V$9,0),4)</f>
        <v>1</v>
      </c>
      <c r="W11" s="166">
        <f>ROUND(VLOOKUP(MID($E11,4,3),'Wochentag F(WT)'!$B$7:$J$22,W$9,0),4)</f>
        <v>1</v>
      </c>
      <c r="X11" s="167">
        <f>7-SUM(R11:W11)</f>
        <v>1</v>
      </c>
      <c r="Y11" s="290">
        <v>365.12299999999999</v>
      </c>
    </row>
    <row r="12" spans="2:26">
      <c r="B12" s="140">
        <v>1</v>
      </c>
      <c r="C12" s="141" t="str">
        <f t="shared" ref="C12:C41" si="0">$D$6</f>
        <v>Netzgebiet Hellenstein-Energie-Logistik GmbH</v>
      </c>
      <c r="D12" s="62" t="s">
        <v>247</v>
      </c>
      <c r="E12" s="164" t="s">
        <v>38</v>
      </c>
      <c r="F12" s="295" t="str">
        <f>VLOOKUP($E12,'BDEW-Standard'!$B$3:$M$158,F$9,0)</f>
        <v>W14</v>
      </c>
      <c r="H12" s="272">
        <f>ROUND(VLOOKUP($E12,'BDEW-Standard'!$B$3:$M$158,H$9,0),7)</f>
        <v>3.1764404000000002</v>
      </c>
      <c r="I12" s="272">
        <f>ROUND(VLOOKUP($E12,'BDEW-Standard'!$B$3:$M$158,I$9,0),7)</f>
        <v>-37.410583199999998</v>
      </c>
      <c r="J12" s="272">
        <f>ROUND(VLOOKUP($E12,'BDEW-Standard'!$B$3:$M$158,J$9,0),7)</f>
        <v>6.1622336000000004</v>
      </c>
      <c r="K12" s="272">
        <f>ROUND(VLOOKUP($E12,'BDEW-Standard'!$B$3:$M$158,K$9,0),7)</f>
        <v>7.5937699999999997E-2</v>
      </c>
      <c r="L12" s="336">
        <f>ROUND(VLOOKUP($E12,'BDEW-Standard'!$B$3:$M$158,L$9,0),1)</f>
        <v>40</v>
      </c>
      <c r="M12" s="272">
        <f>ROUND(VLOOKUP($E12,'BDEW-Standard'!$B$3:$M$158,M$9,0),7)</f>
        <v>0</v>
      </c>
      <c r="N12" s="272">
        <f>ROUND(VLOOKUP($E12,'BDEW-Standard'!$B$3:$M$158,N$9,0),7)</f>
        <v>0</v>
      </c>
      <c r="O12" s="272">
        <f>ROUND(VLOOKUP($E12,'BDEW-Standard'!$B$3:$M$158,O$9,0),7)</f>
        <v>0</v>
      </c>
      <c r="P12" s="272">
        <f>ROUND(VLOOKUP($E12,'BDEW-Standard'!$B$3:$M$158,P$9,0),7)</f>
        <v>0</v>
      </c>
      <c r="Q12" s="337">
        <f t="shared" ref="Q12:Q15" si="1">($H12/(1+($I12/($Q$9-$L12))^$J12)+$K12)+MAX($M12*$Q$9+$N12,$O12*$Q$9+$P12)</f>
        <v>0.95374033288062621</v>
      </c>
      <c r="R12" s="273">
        <f>ROUND(VLOOKUP(MID($E12,4,3),'Wochentag F(WT)'!$B$7:$J$22,R$9,0),4)</f>
        <v>1</v>
      </c>
      <c r="S12" s="273">
        <f>ROUND(VLOOKUP(MID($E12,4,3),'Wochentag F(WT)'!$B$7:$J$22,S$9,0),4)</f>
        <v>1</v>
      </c>
      <c r="T12" s="273">
        <f>ROUND(VLOOKUP(MID($E12,4,3),'Wochentag F(WT)'!$B$7:$J$22,T$9,0),4)</f>
        <v>1</v>
      </c>
      <c r="U12" s="273">
        <f>ROUND(VLOOKUP(MID($E12,4,3),'Wochentag F(WT)'!$B$7:$J$22,U$9,0),4)</f>
        <v>1</v>
      </c>
      <c r="V12" s="273">
        <f>ROUND(VLOOKUP(MID($E12,4,3),'Wochentag F(WT)'!$B$7:$J$22,V$9,0),4)</f>
        <v>1</v>
      </c>
      <c r="W12" s="273">
        <f>ROUND(VLOOKUP(MID($E12,4,3),'Wochentag F(WT)'!$B$7:$J$22,W$9,0),4)</f>
        <v>1</v>
      </c>
      <c r="X12" s="274">
        <f>7-SUM(R12:W12)</f>
        <v>1</v>
      </c>
      <c r="Y12" s="291"/>
      <c r="Z12" s="209"/>
    </row>
    <row r="13" spans="2:26" s="142" customFormat="1">
      <c r="B13" s="143">
        <v>2</v>
      </c>
      <c r="C13" s="144" t="str">
        <f t="shared" si="0"/>
        <v>Netzgebiet Hellenstein-Energie-Logistik GmbH</v>
      </c>
      <c r="D13" s="62" t="s">
        <v>247</v>
      </c>
      <c r="E13" s="164" t="s">
        <v>46</v>
      </c>
      <c r="F13" s="295" t="str">
        <f>VLOOKUP($E13,'BDEW-Standard'!$B$3:$M$158,F$9,0)</f>
        <v>W24</v>
      </c>
      <c r="H13" s="272">
        <f>ROUND(VLOOKUP($E13,'BDEW-Standard'!$B$3:$M$158,H$9,0),7)</f>
        <v>2.5078170000000002</v>
      </c>
      <c r="I13" s="272">
        <f>ROUND(VLOOKUP($E13,'BDEW-Standard'!$B$3:$M$158,I$9,0),7)</f>
        <v>-35.036736300000001</v>
      </c>
      <c r="J13" s="272">
        <f>ROUND(VLOOKUP($E13,'BDEW-Standard'!$B$3:$M$158,J$9,0),7)</f>
        <v>6.2430158999999996</v>
      </c>
      <c r="K13" s="272">
        <f>ROUND(VLOOKUP($E13,'BDEW-Standard'!$B$3:$M$158,K$9,0),7)</f>
        <v>0.1025195</v>
      </c>
      <c r="L13" s="336">
        <f>ROUND(VLOOKUP($E13,'BDEW-Standard'!$B$3:$M$158,L$9,0),1)</f>
        <v>40</v>
      </c>
      <c r="M13" s="272">
        <f>ROUND(VLOOKUP($E13,'BDEW-Standard'!$B$3:$M$158,M$9,0),7)</f>
        <v>0</v>
      </c>
      <c r="N13" s="272">
        <f>ROUND(VLOOKUP($E13,'BDEW-Standard'!$B$3:$M$158,N$9,0),7)</f>
        <v>0</v>
      </c>
      <c r="O13" s="272">
        <f>ROUND(VLOOKUP($E13,'BDEW-Standard'!$B$3:$M$158,O$9,0),7)</f>
        <v>0</v>
      </c>
      <c r="P13" s="272">
        <f>ROUND(VLOOKUP($E13,'BDEW-Standard'!$B$3:$M$158,P$9,0),7)</f>
        <v>0</v>
      </c>
      <c r="Q13" s="337">
        <f t="shared" si="1"/>
        <v>1.0107516326442527</v>
      </c>
      <c r="R13" s="273">
        <f>ROUND(VLOOKUP(MID($E13,4,3),'Wochentag F(WT)'!$B$7:$J$22,R$9,0),4)</f>
        <v>1</v>
      </c>
      <c r="S13" s="273">
        <f>ROUND(VLOOKUP(MID($E13,4,3),'Wochentag F(WT)'!$B$7:$J$22,S$9,0),4)</f>
        <v>1</v>
      </c>
      <c r="T13" s="273">
        <f>ROUND(VLOOKUP(MID($E13,4,3),'Wochentag F(WT)'!$B$7:$J$22,T$9,0),4)</f>
        <v>1</v>
      </c>
      <c r="U13" s="273">
        <f>ROUND(VLOOKUP(MID($E13,4,3),'Wochentag F(WT)'!$B$7:$J$22,U$9,0),4)</f>
        <v>1</v>
      </c>
      <c r="V13" s="273">
        <f>ROUND(VLOOKUP(MID($E13,4,3),'Wochentag F(WT)'!$B$7:$J$22,V$9,0),4)</f>
        <v>1</v>
      </c>
      <c r="W13" s="273">
        <f>ROUND(VLOOKUP(MID($E13,4,3),'Wochentag F(WT)'!$B$7:$J$22,W$9,0),4)</f>
        <v>1</v>
      </c>
      <c r="X13" s="274">
        <f t="shared" ref="X13:X15" si="2">7-SUM(R13:W13)</f>
        <v>1</v>
      </c>
      <c r="Y13" s="291"/>
      <c r="Z13" s="209"/>
    </row>
    <row r="14" spans="2:26" s="142" customFormat="1">
      <c r="B14" s="143">
        <v>3</v>
      </c>
      <c r="C14" s="144" t="str">
        <f t="shared" si="0"/>
        <v>Netzgebiet Hellenstein-Energie-Logistik GmbH</v>
      </c>
      <c r="D14" s="62" t="s">
        <v>247</v>
      </c>
      <c r="E14" s="163" t="s">
        <v>4</v>
      </c>
      <c r="F14" s="295" t="str">
        <f>VLOOKUP($E14,'BDEW-Standard'!$B$3:$M$158,F$9,0)</f>
        <v>HK3</v>
      </c>
      <c r="H14" s="272">
        <f>ROUND(VLOOKUP($E14,'BDEW-Standard'!$B$3:$M$158,H$9,0),7)</f>
        <v>0.40409319999999999</v>
      </c>
      <c r="I14" s="272">
        <f>ROUND(VLOOKUP($E14,'BDEW-Standard'!$B$3:$M$158,I$9,0),7)</f>
        <v>-24.439296800000001</v>
      </c>
      <c r="J14" s="272">
        <f>ROUND(VLOOKUP($E14,'BDEW-Standard'!$B$3:$M$158,J$9,0),7)</f>
        <v>6.5718174999999999</v>
      </c>
      <c r="K14" s="272">
        <f>ROUND(VLOOKUP($E14,'BDEW-Standard'!$B$3:$M$158,K$9,0),7)</f>
        <v>0.71077100000000004</v>
      </c>
      <c r="L14" s="336">
        <f>ROUND(VLOOKUP($E14,'BDEW-Standard'!$B$3:$M$158,L$9,0),1)</f>
        <v>40</v>
      </c>
      <c r="M14" s="272">
        <f>ROUND(VLOOKUP($E14,'BDEW-Standard'!$B$3:$M$158,M$9,0),7)</f>
        <v>0</v>
      </c>
      <c r="N14" s="272">
        <f>ROUND(VLOOKUP($E14,'BDEW-Standard'!$B$3:$M$158,N$9,0),7)</f>
        <v>0</v>
      </c>
      <c r="O14" s="272">
        <f>ROUND(VLOOKUP($E14,'BDEW-Standard'!$B$3:$M$158,O$9,0),7)</f>
        <v>0</v>
      </c>
      <c r="P14" s="272">
        <f>ROUND(VLOOKUP($E14,'BDEW-Standard'!$B$3:$M$158,P$9,0),7)</f>
        <v>0</v>
      </c>
      <c r="Q14" s="337">
        <f t="shared" si="1"/>
        <v>1.0561214000512988</v>
      </c>
      <c r="R14" s="273">
        <f>ROUND(VLOOKUP(MID($E14,4,3),'Wochentag F(WT)'!$B$7:$J$22,R$9,0),4)</f>
        <v>1</v>
      </c>
      <c r="S14" s="273">
        <f>ROUND(VLOOKUP(MID($E14,4,3),'Wochentag F(WT)'!$B$7:$J$22,S$9,0),4)</f>
        <v>1</v>
      </c>
      <c r="T14" s="273">
        <f>ROUND(VLOOKUP(MID($E14,4,3),'Wochentag F(WT)'!$B$7:$J$22,T$9,0),4)</f>
        <v>1</v>
      </c>
      <c r="U14" s="273">
        <f>ROUND(VLOOKUP(MID($E14,4,3),'Wochentag F(WT)'!$B$7:$J$22,U$9,0),4)</f>
        <v>1</v>
      </c>
      <c r="V14" s="273">
        <f>ROUND(VLOOKUP(MID($E14,4,3),'Wochentag F(WT)'!$B$7:$J$22,V$9,0),4)</f>
        <v>1</v>
      </c>
      <c r="W14" s="273">
        <f>ROUND(VLOOKUP(MID($E14,4,3),'Wochentag F(WT)'!$B$7:$J$22,W$9,0),4)</f>
        <v>1</v>
      </c>
      <c r="X14" s="274">
        <f t="shared" si="2"/>
        <v>1</v>
      </c>
      <c r="Y14" s="291"/>
      <c r="Z14" s="209"/>
    </row>
    <row r="15" spans="2:26" s="142" customFormat="1">
      <c r="B15" s="143">
        <v>4</v>
      </c>
      <c r="C15" s="144" t="str">
        <f t="shared" si="0"/>
        <v>Netzgebiet Hellenstein-Energie-Logistik GmbH</v>
      </c>
      <c r="D15" s="62" t="s">
        <v>247</v>
      </c>
      <c r="E15" s="164" t="s">
        <v>665</v>
      </c>
      <c r="F15" s="295" t="str">
        <f>VLOOKUP($E15,'BDEW-Standard'!$B$3:$M$158,F$9,0)</f>
        <v>HD4</v>
      </c>
      <c r="H15" s="272">
        <f>ROUND(VLOOKUP($E15,'BDEW-Standard'!$B$3:$M$158,H$9,0),7)</f>
        <v>3.0084346000000002</v>
      </c>
      <c r="I15" s="272">
        <f>ROUND(VLOOKUP($E15,'BDEW-Standard'!$B$3:$M$158,I$9,0),7)</f>
        <v>-36.607845300000001</v>
      </c>
      <c r="J15" s="272">
        <f>ROUND(VLOOKUP($E15,'BDEW-Standard'!$B$3:$M$158,J$9,0),7)</f>
        <v>7.3211870000000001</v>
      </c>
      <c r="K15" s="272">
        <f>ROUND(VLOOKUP($E15,'BDEW-Standard'!$B$3:$M$158,K$9,0),7)</f>
        <v>0.15496599999999999</v>
      </c>
      <c r="L15" s="336">
        <f>ROUND(VLOOKUP($E15,'BDEW-Standard'!$B$3:$M$158,L$9,0),1)</f>
        <v>40</v>
      </c>
      <c r="M15" s="272">
        <f>ROUND(VLOOKUP($E15,'BDEW-Standard'!$B$3:$M$158,M$9,0),7)</f>
        <v>0</v>
      </c>
      <c r="N15" s="272">
        <f>ROUND(VLOOKUP($E15,'BDEW-Standard'!$B$3:$M$158,N$9,0),7)</f>
        <v>0</v>
      </c>
      <c r="O15" s="272">
        <f>ROUND(VLOOKUP($E15,'BDEW-Standard'!$B$3:$M$158,O$9,0),7)</f>
        <v>0</v>
      </c>
      <c r="P15" s="272">
        <f>ROUND(VLOOKUP($E15,'BDEW-Standard'!$B$3:$M$158,P$9,0),7)</f>
        <v>0</v>
      </c>
      <c r="Q15" s="337">
        <f t="shared" si="1"/>
        <v>0.97302438504000599</v>
      </c>
      <c r="R15" s="273">
        <f>ROUND(VLOOKUP(MID($E15,4,3),'Wochentag F(WT)'!$B$7:$J$22,R$9,0),4)</f>
        <v>1.03</v>
      </c>
      <c r="S15" s="273">
        <f>ROUND(VLOOKUP(MID($E15,4,3),'Wochentag F(WT)'!$B$7:$J$22,S$9,0),4)</f>
        <v>1.03</v>
      </c>
      <c r="T15" s="273">
        <f>ROUND(VLOOKUP(MID($E15,4,3),'Wochentag F(WT)'!$B$7:$J$22,T$9,0),4)</f>
        <v>1.02</v>
      </c>
      <c r="U15" s="273">
        <f>ROUND(VLOOKUP(MID($E15,4,3),'Wochentag F(WT)'!$B$7:$J$22,U$9,0),4)</f>
        <v>1.03</v>
      </c>
      <c r="V15" s="273">
        <f>ROUND(VLOOKUP(MID($E15,4,3),'Wochentag F(WT)'!$B$7:$J$22,V$9,0),4)</f>
        <v>1.01</v>
      </c>
      <c r="W15" s="273">
        <f>ROUND(VLOOKUP(MID($E15,4,3),'Wochentag F(WT)'!$B$7:$J$22,W$9,0),4)</f>
        <v>0.93</v>
      </c>
      <c r="X15" s="274">
        <f t="shared" si="2"/>
        <v>0.95000000000000018</v>
      </c>
      <c r="Y15" s="291"/>
      <c r="Z15" s="209"/>
    </row>
    <row r="16" spans="2:26" s="142" customFormat="1">
      <c r="B16" s="143">
        <v>5</v>
      </c>
      <c r="C16" s="144" t="str">
        <f t="shared" si="0"/>
        <v>Netzgebiet Hellenstein-Energie-Logistik GmbH</v>
      </c>
      <c r="D16" s="62"/>
      <c r="E16" s="163"/>
      <c r="F16" s="295"/>
      <c r="H16" s="272"/>
      <c r="I16" s="272"/>
      <c r="J16" s="272"/>
      <c r="K16" s="272"/>
      <c r="L16" s="336"/>
      <c r="M16" s="272"/>
      <c r="N16" s="272"/>
      <c r="O16" s="272"/>
      <c r="P16" s="272"/>
      <c r="Q16" s="337"/>
      <c r="R16" s="273"/>
      <c r="S16" s="273"/>
      <c r="T16" s="273"/>
      <c r="U16" s="273"/>
      <c r="V16" s="273"/>
      <c r="W16" s="273"/>
      <c r="X16" s="274"/>
      <c r="Y16" s="291"/>
      <c r="Z16" s="209"/>
    </row>
    <row r="17" spans="2:26" s="142" customFormat="1">
      <c r="B17" s="143">
        <v>6</v>
      </c>
      <c r="C17" s="144" t="str">
        <f t="shared" si="0"/>
        <v>Netzgebiet Hellenstein-Energie-Logistik GmbH</v>
      </c>
      <c r="D17" s="62"/>
      <c r="E17" s="163"/>
      <c r="F17" s="295"/>
      <c r="H17" s="272"/>
      <c r="I17" s="272"/>
      <c r="J17" s="272"/>
      <c r="K17" s="272"/>
      <c r="L17" s="336"/>
      <c r="M17" s="272"/>
      <c r="N17" s="272"/>
      <c r="O17" s="272"/>
      <c r="P17" s="272"/>
      <c r="Q17" s="337"/>
      <c r="R17" s="273"/>
      <c r="S17" s="273"/>
      <c r="T17" s="273"/>
      <c r="U17" s="273"/>
      <c r="V17" s="273"/>
      <c r="W17" s="273"/>
      <c r="X17" s="274"/>
      <c r="Y17" s="291"/>
      <c r="Z17" s="209"/>
    </row>
    <row r="18" spans="2:26" s="142" customFormat="1">
      <c r="B18" s="143">
        <v>7</v>
      </c>
      <c r="C18" s="144" t="str">
        <f t="shared" si="0"/>
        <v>Netzgebiet Hellenstein-Energie-Logistik GmbH</v>
      </c>
      <c r="D18" s="62"/>
      <c r="E18" s="163"/>
      <c r="F18" s="295"/>
      <c r="H18" s="272"/>
      <c r="I18" s="272"/>
      <c r="J18" s="272"/>
      <c r="K18" s="272"/>
      <c r="L18" s="336"/>
      <c r="M18" s="272"/>
      <c r="N18" s="272"/>
      <c r="O18" s="272"/>
      <c r="P18" s="272"/>
      <c r="Q18" s="337"/>
      <c r="R18" s="273"/>
      <c r="S18" s="273"/>
      <c r="T18" s="273"/>
      <c r="U18" s="273"/>
      <c r="V18" s="273"/>
      <c r="W18" s="273"/>
      <c r="X18" s="274"/>
      <c r="Y18" s="291"/>
      <c r="Z18" s="209"/>
    </row>
    <row r="19" spans="2:26" s="142" customFormat="1">
      <c r="B19" s="143">
        <v>8</v>
      </c>
      <c r="C19" s="144" t="str">
        <f t="shared" si="0"/>
        <v>Netzgebiet Hellenstein-Energie-Logistik GmbH</v>
      </c>
      <c r="D19" s="62"/>
      <c r="E19" s="163"/>
      <c r="F19" s="295"/>
      <c r="H19" s="272"/>
      <c r="I19" s="272"/>
      <c r="J19" s="272"/>
      <c r="K19" s="272"/>
      <c r="L19" s="336"/>
      <c r="M19" s="272"/>
      <c r="N19" s="272"/>
      <c r="O19" s="272"/>
      <c r="P19" s="272"/>
      <c r="Q19" s="337"/>
      <c r="R19" s="273"/>
      <c r="S19" s="273"/>
      <c r="T19" s="273"/>
      <c r="U19" s="273"/>
      <c r="V19" s="273"/>
      <c r="W19" s="273"/>
      <c r="X19" s="274"/>
      <c r="Y19" s="291"/>
      <c r="Z19" s="209"/>
    </row>
    <row r="20" spans="2:26" s="142" customFormat="1">
      <c r="B20" s="143">
        <v>9</v>
      </c>
      <c r="C20" s="144" t="str">
        <f t="shared" si="0"/>
        <v>Netzgebiet Hellenstein-Energie-Logistik GmbH</v>
      </c>
      <c r="D20" s="62"/>
      <c r="E20" s="163"/>
      <c r="F20" s="295"/>
      <c r="H20" s="272"/>
      <c r="I20" s="272"/>
      <c r="J20" s="272"/>
      <c r="K20" s="272"/>
      <c r="L20" s="336"/>
      <c r="M20" s="272"/>
      <c r="N20" s="272"/>
      <c r="O20" s="272"/>
      <c r="P20" s="272"/>
      <c r="Q20" s="337"/>
      <c r="R20" s="273"/>
      <c r="S20" s="273"/>
      <c r="T20" s="273"/>
      <c r="U20" s="273"/>
      <c r="V20" s="273"/>
      <c r="W20" s="273"/>
      <c r="X20" s="274"/>
      <c r="Y20" s="291"/>
      <c r="Z20" s="209"/>
    </row>
    <row r="21" spans="2:26" s="142" customFormat="1">
      <c r="B21" s="143">
        <v>10</v>
      </c>
      <c r="C21" s="144" t="str">
        <f t="shared" si="0"/>
        <v>Netzgebiet Hellenstein-Energie-Logistik GmbH</v>
      </c>
      <c r="D21" s="62"/>
      <c r="E21" s="163"/>
      <c r="F21" s="295"/>
      <c r="H21" s="272"/>
      <c r="I21" s="272"/>
      <c r="J21" s="272"/>
      <c r="K21" s="272"/>
      <c r="L21" s="336"/>
      <c r="M21" s="272"/>
      <c r="N21" s="272"/>
      <c r="O21" s="272"/>
      <c r="P21" s="272"/>
      <c r="Q21" s="337"/>
      <c r="R21" s="273"/>
      <c r="S21" s="273"/>
      <c r="T21" s="273"/>
      <c r="U21" s="273"/>
      <c r="V21" s="273"/>
      <c r="W21" s="273"/>
      <c r="X21" s="274"/>
      <c r="Y21" s="291"/>
      <c r="Z21" s="209"/>
    </row>
    <row r="22" spans="2:26" s="142" customFormat="1">
      <c r="B22" s="143">
        <v>11</v>
      </c>
      <c r="C22" s="144" t="str">
        <f t="shared" si="0"/>
        <v>Netzgebiet Hellenstein-Energie-Logistik GmbH</v>
      </c>
      <c r="D22" s="62"/>
      <c r="E22" s="163"/>
      <c r="F22" s="295"/>
      <c r="H22" s="272"/>
      <c r="I22" s="272"/>
      <c r="J22" s="272"/>
      <c r="K22" s="272"/>
      <c r="L22" s="336"/>
      <c r="M22" s="272"/>
      <c r="N22" s="272"/>
      <c r="O22" s="272"/>
      <c r="P22" s="272"/>
      <c r="Q22" s="337"/>
      <c r="R22" s="273"/>
      <c r="S22" s="273"/>
      <c r="T22" s="273"/>
      <c r="U22" s="273"/>
      <c r="V22" s="273"/>
      <c r="W22" s="273"/>
      <c r="X22" s="274"/>
      <c r="Y22" s="291"/>
      <c r="Z22" s="209"/>
    </row>
    <row r="23" spans="2:26" s="142" customFormat="1">
      <c r="B23" s="143">
        <v>12</v>
      </c>
      <c r="C23" s="144" t="str">
        <f t="shared" si="0"/>
        <v>Netzgebiet Hellenstein-Energie-Logistik GmbH</v>
      </c>
      <c r="D23" s="62"/>
      <c r="E23" s="163"/>
      <c r="F23" s="295"/>
      <c r="H23" s="272"/>
      <c r="I23" s="272"/>
      <c r="J23" s="272"/>
      <c r="K23" s="272"/>
      <c r="L23" s="336"/>
      <c r="M23" s="272"/>
      <c r="N23" s="272"/>
      <c r="O23" s="272"/>
      <c r="P23" s="272"/>
      <c r="Q23" s="337"/>
      <c r="R23" s="273"/>
      <c r="S23" s="273"/>
      <c r="T23" s="273"/>
      <c r="U23" s="273"/>
      <c r="V23" s="273"/>
      <c r="W23" s="273"/>
      <c r="X23" s="274"/>
      <c r="Y23" s="291"/>
      <c r="Z23" s="209"/>
    </row>
    <row r="24" spans="2:26" s="142" customFormat="1">
      <c r="B24" s="143">
        <v>13</v>
      </c>
      <c r="C24" s="144" t="str">
        <f t="shared" si="0"/>
        <v>Netzgebiet Hellenstein-Energie-Logistik GmbH</v>
      </c>
      <c r="D24" s="62"/>
      <c r="E24" s="163"/>
      <c r="F24" s="295"/>
      <c r="H24" s="272"/>
      <c r="I24" s="272"/>
      <c r="J24" s="272"/>
      <c r="K24" s="272"/>
      <c r="L24" s="336"/>
      <c r="M24" s="272"/>
      <c r="N24" s="272"/>
      <c r="O24" s="272"/>
      <c r="P24" s="272"/>
      <c r="Q24" s="337"/>
      <c r="R24" s="273"/>
      <c r="S24" s="273"/>
      <c r="T24" s="273"/>
      <c r="U24" s="273"/>
      <c r="V24" s="273"/>
      <c r="W24" s="273"/>
      <c r="X24" s="274"/>
      <c r="Y24" s="291"/>
      <c r="Z24" s="209"/>
    </row>
    <row r="25" spans="2:26" s="142" customFormat="1">
      <c r="B25" s="143">
        <v>14</v>
      </c>
      <c r="C25" s="144" t="str">
        <f t="shared" si="0"/>
        <v>Netzgebiet Hellenstein-Energie-Logistik GmbH</v>
      </c>
      <c r="D25" s="62"/>
      <c r="E25" s="163"/>
      <c r="F25" s="295"/>
      <c r="H25" s="272"/>
      <c r="I25" s="272"/>
      <c r="J25" s="272"/>
      <c r="K25" s="272"/>
      <c r="L25" s="336"/>
      <c r="M25" s="272"/>
      <c r="N25" s="272"/>
      <c r="O25" s="272"/>
      <c r="P25" s="272"/>
      <c r="Q25" s="337"/>
      <c r="R25" s="273"/>
      <c r="S25" s="273"/>
      <c r="T25" s="273"/>
      <c r="U25" s="273"/>
      <c r="V25" s="273"/>
      <c r="W25" s="273"/>
      <c r="X25" s="274"/>
      <c r="Y25" s="291"/>
      <c r="Z25" s="209"/>
    </row>
    <row r="26" spans="2:26" s="142" customFormat="1">
      <c r="B26" s="143">
        <v>15</v>
      </c>
      <c r="C26" s="144" t="str">
        <f t="shared" si="0"/>
        <v>Netzgebiet Hellenstein-Energie-Logistik GmbH</v>
      </c>
      <c r="D26" s="62"/>
      <c r="E26" s="163"/>
      <c r="F26" s="295"/>
      <c r="H26" s="272"/>
      <c r="I26" s="272"/>
      <c r="J26" s="272"/>
      <c r="K26" s="272"/>
      <c r="L26" s="336"/>
      <c r="M26" s="272"/>
      <c r="N26" s="272"/>
      <c r="O26" s="272"/>
      <c r="P26" s="272"/>
      <c r="Q26" s="337"/>
      <c r="R26" s="273"/>
      <c r="S26" s="273"/>
      <c r="T26" s="273"/>
      <c r="U26" s="273"/>
      <c r="V26" s="273"/>
      <c r="W26" s="273"/>
      <c r="X26" s="274"/>
      <c r="Y26" s="291"/>
      <c r="Z26" s="209"/>
    </row>
    <row r="27" spans="2:26" s="142" customFormat="1">
      <c r="B27" s="143">
        <v>16</v>
      </c>
      <c r="C27" s="144" t="str">
        <f t="shared" si="0"/>
        <v>Netzgebiet Hellenstein-Energie-Logistik GmbH</v>
      </c>
      <c r="D27" s="62"/>
      <c r="E27" s="164"/>
      <c r="F27" s="295"/>
      <c r="H27" s="275"/>
      <c r="I27" s="275"/>
      <c r="J27" s="275"/>
      <c r="K27" s="275"/>
      <c r="L27" s="336"/>
      <c r="M27" s="275"/>
      <c r="N27" s="275"/>
      <c r="O27" s="275"/>
      <c r="P27" s="275"/>
      <c r="Q27" s="338"/>
      <c r="R27" s="276"/>
      <c r="S27" s="276"/>
      <c r="T27" s="276"/>
      <c r="U27" s="276"/>
      <c r="V27" s="276"/>
      <c r="W27" s="276"/>
      <c r="X27" s="277"/>
      <c r="Y27" s="291"/>
    </row>
    <row r="28" spans="2:26" s="142" customFormat="1">
      <c r="B28" s="143">
        <v>17</v>
      </c>
      <c r="C28" s="144" t="str">
        <f t="shared" si="0"/>
        <v>Netzgebiet Hellenstein-Energie-Logistik GmbH</v>
      </c>
      <c r="D28" s="62"/>
      <c r="E28" s="164"/>
      <c r="F28" s="295"/>
      <c r="H28" s="275"/>
      <c r="I28" s="275"/>
      <c r="J28" s="275"/>
      <c r="K28" s="275"/>
      <c r="L28" s="336"/>
      <c r="M28" s="275"/>
      <c r="N28" s="275"/>
      <c r="O28" s="275"/>
      <c r="P28" s="275"/>
      <c r="Q28" s="338"/>
      <c r="R28" s="276"/>
      <c r="S28" s="276"/>
      <c r="T28" s="276"/>
      <c r="U28" s="276"/>
      <c r="V28" s="276"/>
      <c r="W28" s="276"/>
      <c r="X28" s="277"/>
      <c r="Y28" s="291"/>
    </row>
    <row r="29" spans="2:26" s="142" customFormat="1">
      <c r="B29" s="143">
        <v>18</v>
      </c>
      <c r="C29" s="144" t="str">
        <f t="shared" si="0"/>
        <v>Netzgebiet Hellenstein-Energie-Logistik GmbH</v>
      </c>
      <c r="D29" s="62"/>
      <c r="E29" s="164"/>
      <c r="F29" s="295"/>
      <c r="H29" s="275"/>
      <c r="I29" s="275"/>
      <c r="J29" s="275"/>
      <c r="K29" s="275"/>
      <c r="L29" s="336"/>
      <c r="M29" s="275"/>
      <c r="N29" s="275"/>
      <c r="O29" s="275"/>
      <c r="P29" s="275"/>
      <c r="Q29" s="338"/>
      <c r="R29" s="276"/>
      <c r="S29" s="276"/>
      <c r="T29" s="276"/>
      <c r="U29" s="276"/>
      <c r="V29" s="276"/>
      <c r="W29" s="276"/>
      <c r="X29" s="277"/>
      <c r="Y29" s="291"/>
    </row>
    <row r="30" spans="2:26" s="142" customFormat="1">
      <c r="B30" s="143">
        <v>19</v>
      </c>
      <c r="C30" s="144" t="str">
        <f t="shared" si="0"/>
        <v>Netzgebiet Hellenstein-Energie-Logistik GmbH</v>
      </c>
      <c r="D30" s="62"/>
      <c r="E30" s="164"/>
      <c r="F30" s="295"/>
      <c r="H30" s="275"/>
      <c r="I30" s="275"/>
      <c r="J30" s="275"/>
      <c r="K30" s="275"/>
      <c r="L30" s="336"/>
      <c r="M30" s="275"/>
      <c r="N30" s="275"/>
      <c r="O30" s="275"/>
      <c r="P30" s="275"/>
      <c r="Q30" s="338"/>
      <c r="R30" s="276"/>
      <c r="S30" s="276"/>
      <c r="T30" s="276"/>
      <c r="U30" s="276"/>
      <c r="V30" s="276"/>
      <c r="W30" s="276"/>
      <c r="X30" s="277"/>
      <c r="Y30" s="291"/>
    </row>
    <row r="31" spans="2:26" s="142" customFormat="1">
      <c r="B31" s="143">
        <v>20</v>
      </c>
      <c r="C31" s="144" t="str">
        <f t="shared" si="0"/>
        <v>Netzgebiet Hellenstein-Energie-Logistik GmbH</v>
      </c>
      <c r="D31" s="62"/>
      <c r="E31" s="164"/>
      <c r="F31" s="295"/>
      <c r="H31" s="275"/>
      <c r="I31" s="275"/>
      <c r="J31" s="275"/>
      <c r="K31" s="275"/>
      <c r="L31" s="336"/>
      <c r="M31" s="275"/>
      <c r="N31" s="275"/>
      <c r="O31" s="275"/>
      <c r="P31" s="275"/>
      <c r="Q31" s="338"/>
      <c r="R31" s="276"/>
      <c r="S31" s="276"/>
      <c r="T31" s="276"/>
      <c r="U31" s="276"/>
      <c r="V31" s="276"/>
      <c r="W31" s="276"/>
      <c r="X31" s="277"/>
      <c r="Y31" s="291"/>
    </row>
    <row r="32" spans="2:26" s="142" customFormat="1">
      <c r="B32" s="143">
        <v>21</v>
      </c>
      <c r="C32" s="144" t="str">
        <f t="shared" si="0"/>
        <v>Netzgebiet Hellenstein-Energie-Logistik GmbH</v>
      </c>
      <c r="D32" s="62"/>
      <c r="E32" s="164"/>
      <c r="F32" s="295"/>
      <c r="H32" s="275"/>
      <c r="I32" s="275"/>
      <c r="J32" s="275"/>
      <c r="K32" s="275"/>
      <c r="L32" s="336"/>
      <c r="M32" s="275"/>
      <c r="N32" s="275"/>
      <c r="O32" s="275"/>
      <c r="P32" s="275"/>
      <c r="Q32" s="338"/>
      <c r="R32" s="276"/>
      <c r="S32" s="276"/>
      <c r="T32" s="276"/>
      <c r="U32" s="276"/>
      <c r="V32" s="276"/>
      <c r="W32" s="276"/>
      <c r="X32" s="277"/>
      <c r="Y32" s="291"/>
    </row>
    <row r="33" spans="2:25" s="142" customFormat="1">
      <c r="B33" s="143">
        <v>22</v>
      </c>
      <c r="C33" s="144" t="str">
        <f t="shared" si="0"/>
        <v>Netzgebiet Hellenstein-Energie-Logistik GmbH</v>
      </c>
      <c r="D33" s="62"/>
      <c r="E33" s="164"/>
      <c r="F33" s="295"/>
      <c r="H33" s="275"/>
      <c r="I33" s="275"/>
      <c r="J33" s="275"/>
      <c r="K33" s="275"/>
      <c r="L33" s="336"/>
      <c r="M33" s="275"/>
      <c r="N33" s="275"/>
      <c r="O33" s="275"/>
      <c r="P33" s="275"/>
      <c r="Q33" s="338"/>
      <c r="R33" s="276"/>
      <c r="S33" s="276"/>
      <c r="T33" s="276"/>
      <c r="U33" s="276"/>
      <c r="V33" s="276"/>
      <c r="W33" s="276"/>
      <c r="X33" s="277"/>
      <c r="Y33" s="291"/>
    </row>
    <row r="34" spans="2:25" s="142" customFormat="1">
      <c r="B34" s="143">
        <v>23</v>
      </c>
      <c r="C34" s="144" t="str">
        <f t="shared" si="0"/>
        <v>Netzgebiet Hellenstein-Energie-Logistik GmbH</v>
      </c>
      <c r="D34" s="62"/>
      <c r="E34" s="164"/>
      <c r="F34" s="295"/>
      <c r="H34" s="275"/>
      <c r="I34" s="275"/>
      <c r="J34" s="275"/>
      <c r="K34" s="275"/>
      <c r="L34" s="336"/>
      <c r="M34" s="275"/>
      <c r="N34" s="275"/>
      <c r="O34" s="275"/>
      <c r="P34" s="275"/>
      <c r="Q34" s="338"/>
      <c r="R34" s="276"/>
      <c r="S34" s="276"/>
      <c r="T34" s="276"/>
      <c r="U34" s="276"/>
      <c r="V34" s="276"/>
      <c r="W34" s="276"/>
      <c r="X34" s="277"/>
      <c r="Y34" s="291"/>
    </row>
    <row r="35" spans="2:25" s="142" customFormat="1">
      <c r="B35" s="143">
        <v>24</v>
      </c>
      <c r="C35" s="144" t="str">
        <f t="shared" si="0"/>
        <v>Netzgebiet Hellenstein-Energie-Logistik GmbH</v>
      </c>
      <c r="D35" s="62"/>
      <c r="E35" s="164"/>
      <c r="F35" s="295"/>
      <c r="H35" s="275"/>
      <c r="I35" s="275"/>
      <c r="J35" s="275"/>
      <c r="K35" s="275"/>
      <c r="L35" s="336"/>
      <c r="M35" s="275"/>
      <c r="N35" s="275"/>
      <c r="O35" s="275"/>
      <c r="P35" s="275"/>
      <c r="Q35" s="338"/>
      <c r="R35" s="276"/>
      <c r="S35" s="276"/>
      <c r="T35" s="276"/>
      <c r="U35" s="276"/>
      <c r="V35" s="276"/>
      <c r="W35" s="276"/>
      <c r="X35" s="277"/>
      <c r="Y35" s="291"/>
    </row>
    <row r="36" spans="2:25" s="142" customFormat="1">
      <c r="B36" s="143">
        <v>25</v>
      </c>
      <c r="C36" s="144" t="str">
        <f t="shared" si="0"/>
        <v>Netzgebiet Hellenstein-Energie-Logistik GmbH</v>
      </c>
      <c r="D36" s="62"/>
      <c r="E36" s="164"/>
      <c r="F36" s="295"/>
      <c r="H36" s="275"/>
      <c r="I36" s="275"/>
      <c r="J36" s="275"/>
      <c r="K36" s="275"/>
      <c r="L36" s="336"/>
      <c r="M36" s="275"/>
      <c r="N36" s="275"/>
      <c r="O36" s="275"/>
      <c r="P36" s="275"/>
      <c r="Q36" s="338"/>
      <c r="R36" s="276"/>
      <c r="S36" s="276"/>
      <c r="T36" s="276"/>
      <c r="U36" s="276"/>
      <c r="V36" s="276"/>
      <c r="W36" s="276"/>
      <c r="X36" s="277"/>
      <c r="Y36" s="291"/>
    </row>
    <row r="37" spans="2:25" s="142" customFormat="1">
      <c r="B37" s="143">
        <v>26</v>
      </c>
      <c r="C37" s="144" t="str">
        <f t="shared" si="0"/>
        <v>Netzgebiet Hellenstein-Energie-Logistik GmbH</v>
      </c>
      <c r="D37" s="62"/>
      <c r="E37" s="164"/>
      <c r="F37" s="295"/>
      <c r="H37" s="275"/>
      <c r="I37" s="275"/>
      <c r="J37" s="275"/>
      <c r="K37" s="275"/>
      <c r="L37" s="336"/>
      <c r="M37" s="275"/>
      <c r="N37" s="275"/>
      <c r="O37" s="275"/>
      <c r="P37" s="275"/>
      <c r="Q37" s="338"/>
      <c r="R37" s="276"/>
      <c r="S37" s="276"/>
      <c r="T37" s="276"/>
      <c r="U37" s="276"/>
      <c r="V37" s="276"/>
      <c r="W37" s="276"/>
      <c r="X37" s="277"/>
      <c r="Y37" s="291"/>
    </row>
    <row r="38" spans="2:25" s="142" customFormat="1">
      <c r="B38" s="143">
        <v>27</v>
      </c>
      <c r="C38" s="144" t="str">
        <f t="shared" si="0"/>
        <v>Netzgebiet Hellenstein-Energie-Logistik GmbH</v>
      </c>
      <c r="D38" s="62"/>
      <c r="E38" s="164"/>
      <c r="F38" s="295"/>
      <c r="H38" s="275"/>
      <c r="I38" s="275"/>
      <c r="J38" s="275"/>
      <c r="K38" s="275"/>
      <c r="L38" s="336"/>
      <c r="M38" s="275"/>
      <c r="N38" s="275"/>
      <c r="O38" s="275"/>
      <c r="P38" s="275"/>
      <c r="Q38" s="338"/>
      <c r="R38" s="276"/>
      <c r="S38" s="276"/>
      <c r="T38" s="276"/>
      <c r="U38" s="276"/>
      <c r="V38" s="276"/>
      <c r="W38" s="276"/>
      <c r="X38" s="277"/>
      <c r="Y38" s="291"/>
    </row>
    <row r="39" spans="2:25" s="142" customFormat="1">
      <c r="B39" s="143">
        <v>28</v>
      </c>
      <c r="C39" s="144" t="str">
        <f t="shared" si="0"/>
        <v>Netzgebiet Hellenstein-Energie-Logistik GmbH</v>
      </c>
      <c r="D39" s="62"/>
      <c r="E39" s="164"/>
      <c r="F39" s="295"/>
      <c r="H39" s="275"/>
      <c r="I39" s="275"/>
      <c r="J39" s="275"/>
      <c r="K39" s="275"/>
      <c r="L39" s="336"/>
      <c r="M39" s="275"/>
      <c r="N39" s="275"/>
      <c r="O39" s="275"/>
      <c r="P39" s="275"/>
      <c r="Q39" s="338"/>
      <c r="R39" s="276"/>
      <c r="S39" s="276"/>
      <c r="T39" s="276"/>
      <c r="U39" s="276"/>
      <c r="V39" s="276"/>
      <c r="W39" s="276"/>
      <c r="X39" s="277"/>
      <c r="Y39" s="291"/>
    </row>
    <row r="40" spans="2:25" s="142" customFormat="1">
      <c r="B40" s="143">
        <v>29</v>
      </c>
      <c r="C40" s="144" t="str">
        <f t="shared" si="0"/>
        <v>Netzgebiet Hellenstein-Energie-Logistik GmbH</v>
      </c>
      <c r="D40" s="62"/>
      <c r="E40" s="164"/>
      <c r="F40" s="295"/>
      <c r="H40" s="275"/>
      <c r="I40" s="275"/>
      <c r="J40" s="275"/>
      <c r="K40" s="275"/>
      <c r="L40" s="336"/>
      <c r="M40" s="275"/>
      <c r="N40" s="275"/>
      <c r="O40" s="275"/>
      <c r="P40" s="275"/>
      <c r="Q40" s="338"/>
      <c r="R40" s="276"/>
      <c r="S40" s="276"/>
      <c r="T40" s="276"/>
      <c r="U40" s="276"/>
      <c r="V40" s="276"/>
      <c r="W40" s="276"/>
      <c r="X40" s="277"/>
      <c r="Y40" s="291"/>
    </row>
    <row r="41" spans="2:25" s="142" customFormat="1">
      <c r="B41" s="143">
        <v>30</v>
      </c>
      <c r="C41" s="144" t="str">
        <f t="shared" si="0"/>
        <v>Netzgebiet Hellenstein-Energie-Logistik GmbH</v>
      </c>
      <c r="D41" s="62"/>
      <c r="E41" s="164"/>
      <c r="F41" s="295"/>
      <c r="H41" s="275"/>
      <c r="I41" s="275"/>
      <c r="J41" s="275"/>
      <c r="K41" s="275"/>
      <c r="L41" s="336"/>
      <c r="M41" s="275"/>
      <c r="N41" s="275"/>
      <c r="O41" s="275"/>
      <c r="P41" s="275"/>
      <c r="Q41" s="338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9" priority="11">
      <formula>ISERROR(F11)</formula>
    </cfRule>
  </conditionalFormatting>
  <conditionalFormatting sqref="Y12:Y41 E12:F41">
    <cfRule type="duplicateValues" dxfId="8" priority="33"/>
  </conditionalFormatting>
  <conditionalFormatting sqref="L11:L41">
    <cfRule type="expression" dxfId="7" priority="2">
      <formula>ISERROR(L11)</formula>
    </cfRule>
  </conditionalFormatting>
  <conditionalFormatting sqref="Q11:Q41">
    <cfRule type="expression" dxfId="6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15 F12:P1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>
    <tabColor rgb="FF00B050"/>
    <pageSetUpPr fitToPage="1"/>
  </sheetPr>
  <dimension ref="A1:AE35"/>
  <sheetViews>
    <sheetView showGridLines="0" topLeftCell="E1" zoomScale="80" zoomScaleNormal="80" workbookViewId="0"/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Hellenstein-Energie-Logistik GmbH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Netzgebiet Hellenstein-Energie-Logistik GmbH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9870017400001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41548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458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1" t="s">
        <v>578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2">
        <f>MIN(SUMPRODUCT($M$11:$AD$11,M12:AD12),1)</f>
        <v>1</v>
      </c>
      <c r="F12" s="299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39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3">
        <f t="shared" ref="E13:E33" si="0">MIN(SUMPRODUCT($M$11:$AD$11,M13:AD13),1)</f>
        <v>1</v>
      </c>
      <c r="F13" s="300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39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3">
        <f t="shared" si="0"/>
        <v>0</v>
      </c>
      <c r="F14" s="300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39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3">
        <f t="shared" si="0"/>
        <v>0</v>
      </c>
      <c r="F15" s="300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39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3">
        <f t="shared" si="0"/>
        <v>1</v>
      </c>
      <c r="F16" s="300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39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3">
        <f t="shared" si="0"/>
        <v>1</v>
      </c>
      <c r="F17" s="300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39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3">
        <f t="shared" si="0"/>
        <v>1</v>
      </c>
      <c r="F18" s="300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39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3">
        <f t="shared" si="0"/>
        <v>1</v>
      </c>
      <c r="F19" s="300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39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3">
        <f t="shared" si="0"/>
        <v>1</v>
      </c>
      <c r="F20" s="300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39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3">
        <f t="shared" si="0"/>
        <v>1</v>
      </c>
      <c r="F21" s="300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39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3">
        <f t="shared" si="0"/>
        <v>1</v>
      </c>
      <c r="F22" s="300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39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3">
        <f t="shared" si="0"/>
        <v>1</v>
      </c>
      <c r="F23" s="300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39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3">
        <f t="shared" si="0"/>
        <v>0</v>
      </c>
      <c r="F24" s="300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39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3">
        <f t="shared" si="0"/>
        <v>0</v>
      </c>
      <c r="F25" s="300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39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3">
        <f t="shared" si="0"/>
        <v>1</v>
      </c>
      <c r="F26" s="300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39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3">
        <f t="shared" si="0"/>
        <v>0</v>
      </c>
      <c r="F27" s="300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39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3">
        <f t="shared" si="0"/>
        <v>1</v>
      </c>
      <c r="F28" s="300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39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3">
        <f t="shared" si="0"/>
        <v>0</v>
      </c>
      <c r="F29" s="300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39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3">
        <f t="shared" si="0"/>
        <v>0</v>
      </c>
      <c r="F30" s="300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39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3">
        <f t="shared" si="0"/>
        <v>1</v>
      </c>
      <c r="F31" s="300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39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3">
        <f t="shared" si="0"/>
        <v>1</v>
      </c>
      <c r="F32" s="300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39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4">
        <f t="shared" si="0"/>
        <v>0</v>
      </c>
      <c r="F33" s="301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0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4">
    <tabColor rgb="FFC00000"/>
  </sheetPr>
  <dimension ref="A1:N158"/>
  <sheetViews>
    <sheetView showGridLines="0" zoomScale="80" zoomScaleNormal="80" workbookViewId="0">
      <selection activeCell="F2" sqref="F2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0" t="s">
        <v>346</v>
      </c>
      <c r="B1" s="211">
        <v>42173</v>
      </c>
      <c r="D1" s="130" t="s">
        <v>454</v>
      </c>
      <c r="F1" s="212" t="s">
        <v>540</v>
      </c>
      <c r="N1" s="213"/>
    </row>
    <row r="2" spans="1:14" ht="25.5">
      <c r="A2" s="214" t="s">
        <v>271</v>
      </c>
      <c r="B2" s="215" t="s">
        <v>146</v>
      </c>
      <c r="C2" s="216" t="s">
        <v>148</v>
      </c>
      <c r="D2" s="217" t="s">
        <v>149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70</v>
      </c>
      <c r="J2" s="218" t="s">
        <v>150</v>
      </c>
      <c r="K2" s="218" t="s">
        <v>151</v>
      </c>
      <c r="L2" s="218" t="s">
        <v>152</v>
      </c>
      <c r="M2" s="220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153</v>
      </c>
      <c r="E3" s="305">
        <v>3.0469694600000001</v>
      </c>
      <c r="F3" s="306">
        <v>-37.183314129999999</v>
      </c>
      <c r="G3" s="305">
        <v>5.6727846619999998</v>
      </c>
      <c r="H3" s="305">
        <v>9.6193059999999997E-2</v>
      </c>
      <c r="I3" s="307">
        <v>40</v>
      </c>
      <c r="J3" s="308">
        <v>0</v>
      </c>
      <c r="K3" s="308">
        <v>0</v>
      </c>
      <c r="L3" s="308">
        <v>0</v>
      </c>
      <c r="M3" s="309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154</v>
      </c>
      <c r="E4" s="305">
        <v>3.1850191300000001</v>
      </c>
      <c r="F4" s="305">
        <v>-37.412415490000001</v>
      </c>
      <c r="G4" s="305">
        <v>6.1723178729999999</v>
      </c>
      <c r="H4" s="305">
        <v>7.6109594000000003E-2</v>
      </c>
      <c r="I4" s="307">
        <v>40</v>
      </c>
      <c r="J4" s="308">
        <v>0</v>
      </c>
      <c r="K4" s="308">
        <v>0</v>
      </c>
      <c r="L4" s="308">
        <v>0</v>
      </c>
      <c r="M4" s="309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6" t="str">
        <f t="shared" si="3"/>
        <v>D15</v>
      </c>
      <c r="D5" s="222" t="s">
        <v>155</v>
      </c>
      <c r="E5" s="305">
        <v>3.3456666720000001</v>
      </c>
      <c r="F5" s="305">
        <v>-37.52683159</v>
      </c>
      <c r="G5" s="305">
        <v>6.4328936829999996</v>
      </c>
      <c r="H5" s="305">
        <v>5.6256618000000001E-2</v>
      </c>
      <c r="I5" s="307">
        <v>40</v>
      </c>
      <c r="J5" s="308">
        <v>0</v>
      </c>
      <c r="K5" s="308">
        <v>0</v>
      </c>
      <c r="L5" s="308">
        <v>0</v>
      </c>
      <c r="M5" s="309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156</v>
      </c>
      <c r="E6" s="310">
        <v>1.6209544222121799</v>
      </c>
      <c r="F6" s="310">
        <v>-37.183314129999999</v>
      </c>
      <c r="G6" s="310">
        <v>5.6727846619999998</v>
      </c>
      <c r="H6" s="310">
        <v>7.16431179426293E-2</v>
      </c>
      <c r="I6" s="311">
        <v>40</v>
      </c>
      <c r="J6" s="312">
        <v>-4.9570015603147999E-2</v>
      </c>
      <c r="K6" s="312">
        <v>0.84010145808052905</v>
      </c>
      <c r="L6" s="312">
        <v>-2.20902646706885E-3</v>
      </c>
      <c r="M6" s="313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6" t="str">
        <f t="shared" si="3"/>
        <v>1D4</v>
      </c>
      <c r="D7" s="222" t="s">
        <v>157</v>
      </c>
      <c r="E7" s="314">
        <v>1.3819663042902499</v>
      </c>
      <c r="F7" s="314">
        <v>-37.412415490000001</v>
      </c>
      <c r="G7" s="314">
        <v>6.1723178729999999</v>
      </c>
      <c r="H7" s="314">
        <v>3.9628356395288999E-2</v>
      </c>
      <c r="I7" s="315">
        <v>40</v>
      </c>
      <c r="J7" s="316">
        <v>-6.7215872937749402E-2</v>
      </c>
      <c r="K7" s="316">
        <v>1.1167138385159201</v>
      </c>
      <c r="L7" s="316">
        <v>-1.9981647687711602E-3</v>
      </c>
      <c r="M7" s="317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6" t="str">
        <f t="shared" si="3"/>
        <v>D23</v>
      </c>
      <c r="D8" s="222" t="s">
        <v>158</v>
      </c>
      <c r="E8" s="305">
        <v>2.387761791</v>
      </c>
      <c r="F8" s="305">
        <v>-34.721360509999997</v>
      </c>
      <c r="G8" s="305">
        <v>5.8164304019999999</v>
      </c>
      <c r="H8" s="305">
        <v>0.120819368</v>
      </c>
      <c r="I8" s="307">
        <v>40</v>
      </c>
      <c r="J8" s="308">
        <v>0</v>
      </c>
      <c r="K8" s="308">
        <v>0</v>
      </c>
      <c r="L8" s="308">
        <v>0</v>
      </c>
      <c r="M8" s="309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6" t="str">
        <f t="shared" si="3"/>
        <v>D24</v>
      </c>
      <c r="D9" s="222" t="s">
        <v>159</v>
      </c>
      <c r="E9" s="305">
        <v>2.5187775189999999</v>
      </c>
      <c r="F9" s="305">
        <v>-35.033375419999999</v>
      </c>
      <c r="G9" s="305">
        <v>6.224063396</v>
      </c>
      <c r="H9" s="305">
        <v>0.10107817199999999</v>
      </c>
      <c r="I9" s="307">
        <v>40</v>
      </c>
      <c r="J9" s="308">
        <v>0</v>
      </c>
      <c r="K9" s="308">
        <v>0</v>
      </c>
      <c r="L9" s="308">
        <v>0</v>
      </c>
      <c r="M9" s="309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6" t="str">
        <f t="shared" si="3"/>
        <v>D25</v>
      </c>
      <c r="D10" s="222" t="s">
        <v>160</v>
      </c>
      <c r="E10" s="305">
        <v>2.656440592</v>
      </c>
      <c r="F10" s="305">
        <v>-35.251692669999997</v>
      </c>
      <c r="G10" s="305">
        <v>6.5182658619999998</v>
      </c>
      <c r="H10" s="305">
        <v>8.1205866000000002E-2</v>
      </c>
      <c r="I10" s="307">
        <v>40</v>
      </c>
      <c r="J10" s="308">
        <v>0</v>
      </c>
      <c r="K10" s="308">
        <v>0</v>
      </c>
      <c r="L10" s="308">
        <v>0</v>
      </c>
      <c r="M10" s="309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6" t="str">
        <f t="shared" si="3"/>
        <v>2D3</v>
      </c>
      <c r="D11" s="222" t="s">
        <v>161</v>
      </c>
      <c r="E11" s="310">
        <v>1.2328654654123199</v>
      </c>
      <c r="F11" s="310">
        <v>-34.721360509999997</v>
      </c>
      <c r="G11" s="310">
        <v>5.8164304019999999</v>
      </c>
      <c r="H11" s="310">
        <v>8.7335193020600194E-2</v>
      </c>
      <c r="I11" s="311">
        <v>40</v>
      </c>
      <c r="J11" s="312">
        <v>-4.0928399400390697E-2</v>
      </c>
      <c r="K11" s="312">
        <v>0.76729203945074098</v>
      </c>
      <c r="L11" s="312">
        <v>-2.23202741619469E-3</v>
      </c>
      <c r="M11" s="313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6" t="str">
        <f t="shared" si="3"/>
        <v>2D4</v>
      </c>
      <c r="D12" s="222" t="s">
        <v>162</v>
      </c>
      <c r="E12" s="314">
        <v>1.0443537680583199</v>
      </c>
      <c r="F12" s="314">
        <v>-35.033375419999999</v>
      </c>
      <c r="G12" s="314">
        <v>6.224063396</v>
      </c>
      <c r="H12" s="314">
        <v>5.0291716040989698E-2</v>
      </c>
      <c r="I12" s="315">
        <v>40</v>
      </c>
      <c r="J12" s="316">
        <v>-5.3583022235768898E-2</v>
      </c>
      <c r="K12" s="316">
        <v>0.99959009039973401</v>
      </c>
      <c r="L12" s="316">
        <v>-2.17584483209612E-3</v>
      </c>
      <c r="M12" s="317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6" t="str">
        <f t="shared" si="3"/>
        <v>HK3</v>
      </c>
      <c r="D13" s="333" t="s">
        <v>647</v>
      </c>
      <c r="E13" s="305">
        <v>0.40409319999999999</v>
      </c>
      <c r="F13" s="305">
        <v>-24.439296800000001</v>
      </c>
      <c r="G13" s="305">
        <v>6.5718174999999999</v>
      </c>
      <c r="H13" s="305">
        <v>0.71077100000000004</v>
      </c>
      <c r="I13" s="307">
        <v>40</v>
      </c>
      <c r="J13" s="308">
        <v>0</v>
      </c>
      <c r="K13" s="308">
        <v>0</v>
      </c>
      <c r="L13" s="308">
        <v>0</v>
      </c>
      <c r="M13" s="309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6" t="str">
        <f t="shared" si="3"/>
        <v>MK1</v>
      </c>
      <c r="D14" s="222" t="s">
        <v>163</v>
      </c>
      <c r="E14" s="305">
        <v>1.8644533640000001</v>
      </c>
      <c r="F14" s="305">
        <v>-30.707163250000001</v>
      </c>
      <c r="G14" s="305">
        <v>6.4626937309999999</v>
      </c>
      <c r="H14" s="305">
        <v>0.104833866</v>
      </c>
      <c r="I14" s="307">
        <v>40</v>
      </c>
      <c r="J14" s="308">
        <v>0</v>
      </c>
      <c r="K14" s="308">
        <v>0</v>
      </c>
      <c r="L14" s="308">
        <v>0</v>
      </c>
      <c r="M14" s="309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6" t="str">
        <f t="shared" si="3"/>
        <v>MK2</v>
      </c>
      <c r="D15" s="222" t="s">
        <v>164</v>
      </c>
      <c r="E15" s="305">
        <v>2.2908183860000002</v>
      </c>
      <c r="F15" s="305">
        <v>-33.147686729999997</v>
      </c>
      <c r="G15" s="305">
        <v>6.3714765040000003</v>
      </c>
      <c r="H15" s="305">
        <v>8.1002321000000002E-2</v>
      </c>
      <c r="I15" s="307">
        <v>40</v>
      </c>
      <c r="J15" s="308">
        <v>0</v>
      </c>
      <c r="K15" s="308">
        <v>0</v>
      </c>
      <c r="L15" s="308">
        <v>0</v>
      </c>
      <c r="M15" s="309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6" t="str">
        <f t="shared" si="3"/>
        <v>MK3</v>
      </c>
      <c r="D16" s="222" t="s">
        <v>165</v>
      </c>
      <c r="E16" s="305">
        <v>2.7882423940000001</v>
      </c>
      <c r="F16" s="305">
        <v>-34.880613019999998</v>
      </c>
      <c r="G16" s="305">
        <v>6.5951899220000003</v>
      </c>
      <c r="H16" s="305">
        <v>5.4032911000000003E-2</v>
      </c>
      <c r="I16" s="307">
        <v>40</v>
      </c>
      <c r="J16" s="308">
        <v>0</v>
      </c>
      <c r="K16" s="308">
        <v>0</v>
      </c>
      <c r="L16" s="308">
        <v>0</v>
      </c>
      <c r="M16" s="309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6" t="str">
        <f t="shared" si="3"/>
        <v>MK4</v>
      </c>
      <c r="D17" s="222" t="s">
        <v>166</v>
      </c>
      <c r="E17" s="305">
        <v>3.117724811</v>
      </c>
      <c r="F17" s="305">
        <v>-35.871506220000001</v>
      </c>
      <c r="G17" s="305">
        <v>7.5186828869999998</v>
      </c>
      <c r="H17" s="305">
        <v>3.4330092999999999E-2</v>
      </c>
      <c r="I17" s="307">
        <v>40</v>
      </c>
      <c r="J17" s="308">
        <v>0</v>
      </c>
      <c r="K17" s="308">
        <v>0</v>
      </c>
      <c r="L17" s="308">
        <v>0</v>
      </c>
      <c r="M17" s="309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6" t="str">
        <f t="shared" si="3"/>
        <v>MK5</v>
      </c>
      <c r="D18" s="222" t="s">
        <v>167</v>
      </c>
      <c r="E18" s="305">
        <v>3.5862355250000002</v>
      </c>
      <c r="F18" s="305">
        <v>-37.080299349999997</v>
      </c>
      <c r="G18" s="305">
        <v>8.2420571759999994</v>
      </c>
      <c r="H18" s="305">
        <v>1.4600757000000001E-2</v>
      </c>
      <c r="I18" s="307">
        <v>40</v>
      </c>
      <c r="J18" s="308">
        <v>0</v>
      </c>
      <c r="K18" s="308">
        <v>0</v>
      </c>
      <c r="L18" s="308">
        <v>0</v>
      </c>
      <c r="M18" s="309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6" t="str">
        <f t="shared" si="3"/>
        <v>KM3</v>
      </c>
      <c r="D19" s="222" t="s">
        <v>168</v>
      </c>
      <c r="E19" s="310">
        <v>1.42024191542431</v>
      </c>
      <c r="F19" s="310">
        <v>-34.880613019999998</v>
      </c>
      <c r="G19" s="310">
        <v>6.5951899220000003</v>
      </c>
      <c r="H19" s="310">
        <v>3.8531702714088997E-2</v>
      </c>
      <c r="I19" s="311">
        <v>40</v>
      </c>
      <c r="J19" s="312">
        <v>-5.2108424079363599E-2</v>
      </c>
      <c r="K19" s="312">
        <v>0.86479187369647303</v>
      </c>
      <c r="L19" s="312">
        <v>-1.43692105046127E-3</v>
      </c>
      <c r="M19" s="313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6" t="str">
        <f t="shared" si="3"/>
        <v>KM4</v>
      </c>
      <c r="D20" s="222" t="s">
        <v>169</v>
      </c>
      <c r="E20" s="314">
        <v>1.3284912834142599</v>
      </c>
      <c r="F20" s="314">
        <v>-35.871506220000001</v>
      </c>
      <c r="G20" s="314">
        <v>7.5186828869999998</v>
      </c>
      <c r="H20" s="314">
        <v>1.7554042928377402E-2</v>
      </c>
      <c r="I20" s="315">
        <v>40</v>
      </c>
      <c r="J20" s="316">
        <v>-7.5898278738419894E-2</v>
      </c>
      <c r="K20" s="316">
        <v>1.1942554985979099</v>
      </c>
      <c r="L20" s="316">
        <v>-8.9798095264275E-4</v>
      </c>
      <c r="M20" s="317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6" t="str">
        <f t="shared" si="3"/>
        <v>HA1</v>
      </c>
      <c r="D21" s="222" t="s">
        <v>170</v>
      </c>
      <c r="E21" s="305">
        <v>2.3742827709999998</v>
      </c>
      <c r="F21" s="305">
        <v>-34.759550140000002</v>
      </c>
      <c r="G21" s="305">
        <v>5.9987036829999996</v>
      </c>
      <c r="H21" s="305">
        <v>0.149441144</v>
      </c>
      <c r="I21" s="307">
        <v>40</v>
      </c>
      <c r="J21" s="308">
        <v>0</v>
      </c>
      <c r="K21" s="308">
        <v>0</v>
      </c>
      <c r="L21" s="308">
        <v>0</v>
      </c>
      <c r="M21" s="309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6" t="str">
        <f t="shared" si="3"/>
        <v>HA2</v>
      </c>
      <c r="D22" s="222" t="s">
        <v>171</v>
      </c>
      <c r="E22" s="305">
        <v>2.8544748530000001</v>
      </c>
      <c r="F22" s="305">
        <v>-35.629423080000002</v>
      </c>
      <c r="G22" s="305">
        <v>7.0058264430000001</v>
      </c>
      <c r="H22" s="305">
        <v>0.11647722100000001</v>
      </c>
      <c r="I22" s="307">
        <v>40</v>
      </c>
      <c r="J22" s="308">
        <v>0</v>
      </c>
      <c r="K22" s="308">
        <v>0</v>
      </c>
      <c r="L22" s="308">
        <v>0</v>
      </c>
      <c r="M22" s="309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6" t="str">
        <f t="shared" si="3"/>
        <v>HA3</v>
      </c>
      <c r="D23" s="222" t="s">
        <v>172</v>
      </c>
      <c r="E23" s="305">
        <v>3.58112137</v>
      </c>
      <c r="F23" s="305">
        <v>-36.965006520000003</v>
      </c>
      <c r="G23" s="305">
        <v>7.2256946710000003</v>
      </c>
      <c r="H23" s="305">
        <v>4.4841566999999999E-2</v>
      </c>
      <c r="I23" s="307">
        <v>40</v>
      </c>
      <c r="J23" s="308">
        <v>0</v>
      </c>
      <c r="K23" s="308">
        <v>0</v>
      </c>
      <c r="L23" s="308">
        <v>0</v>
      </c>
      <c r="M23" s="309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6" t="str">
        <f t="shared" si="3"/>
        <v>HA4</v>
      </c>
      <c r="D24" s="222" t="s">
        <v>173</v>
      </c>
      <c r="E24" s="305">
        <v>4.0196902039999998</v>
      </c>
      <c r="F24" s="305">
        <v>-37.82820366</v>
      </c>
      <c r="G24" s="305">
        <v>8.1593368759999994</v>
      </c>
      <c r="H24" s="305">
        <v>4.7284495000000003E-2</v>
      </c>
      <c r="I24" s="307">
        <v>40</v>
      </c>
      <c r="J24" s="308">
        <v>0</v>
      </c>
      <c r="K24" s="308">
        <v>0</v>
      </c>
      <c r="L24" s="308">
        <v>0</v>
      </c>
      <c r="M24" s="309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6" t="str">
        <f t="shared" si="3"/>
        <v>HA5</v>
      </c>
      <c r="D25" s="222" t="s">
        <v>174</v>
      </c>
      <c r="E25" s="305">
        <v>4.8252375660000002</v>
      </c>
      <c r="F25" s="305">
        <v>-39.280256399999999</v>
      </c>
      <c r="G25" s="305">
        <v>8.6240216889999992</v>
      </c>
      <c r="H25" s="305">
        <v>9.9944630000000003E-3</v>
      </c>
      <c r="I25" s="307">
        <v>40</v>
      </c>
      <c r="J25" s="308">
        <v>0</v>
      </c>
      <c r="K25" s="308">
        <v>0</v>
      </c>
      <c r="L25" s="308">
        <v>0</v>
      </c>
      <c r="M25" s="309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6" t="str">
        <f t="shared" si="3"/>
        <v>AH3</v>
      </c>
      <c r="D26" s="222" t="s">
        <v>175</v>
      </c>
      <c r="E26" s="310">
        <v>1.9724775375047101</v>
      </c>
      <c r="F26" s="310">
        <v>-36.965006520000003</v>
      </c>
      <c r="G26" s="310">
        <v>7.2256946710000003</v>
      </c>
      <c r="H26" s="310">
        <v>3.45781570412447E-2</v>
      </c>
      <c r="I26" s="311">
        <v>40</v>
      </c>
      <c r="J26" s="312">
        <v>-7.42174022298938E-2</v>
      </c>
      <c r="K26" s="312">
        <v>1.04488686764057</v>
      </c>
      <c r="L26" s="312">
        <v>-8.2954472023944598E-4</v>
      </c>
      <c r="M26" s="313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6" t="str">
        <f t="shared" si="3"/>
        <v>AH4</v>
      </c>
      <c r="D27" s="222" t="s">
        <v>176</v>
      </c>
      <c r="E27" s="314">
        <v>1.8398455179509201</v>
      </c>
      <c r="F27" s="314">
        <v>-37.82820366</v>
      </c>
      <c r="G27" s="314">
        <v>8.1593368759999994</v>
      </c>
      <c r="H27" s="314">
        <v>2.5971006255482799E-2</v>
      </c>
      <c r="I27" s="315">
        <v>40</v>
      </c>
      <c r="J27" s="316">
        <v>-0.10692617459680499</v>
      </c>
      <c r="K27" s="316">
        <v>1.45522403984838</v>
      </c>
      <c r="L27" s="316">
        <v>-4.9197263527907199E-4</v>
      </c>
      <c r="M27" s="317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6" t="str">
        <f t="shared" si="3"/>
        <v>KO1</v>
      </c>
      <c r="D28" s="222" t="s">
        <v>177</v>
      </c>
      <c r="E28" s="305">
        <v>1.415957087</v>
      </c>
      <c r="F28" s="305">
        <v>-30.842519159999998</v>
      </c>
      <c r="G28" s="305">
        <v>6.3467557010000002</v>
      </c>
      <c r="H28" s="305">
        <v>0.32117906499999999</v>
      </c>
      <c r="I28" s="307">
        <v>40</v>
      </c>
      <c r="J28" s="308">
        <v>0</v>
      </c>
      <c r="K28" s="308">
        <v>0</v>
      </c>
      <c r="L28" s="308">
        <v>0</v>
      </c>
      <c r="M28" s="309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6" t="str">
        <f t="shared" si="3"/>
        <v>KO2</v>
      </c>
      <c r="D29" s="222" t="s">
        <v>178</v>
      </c>
      <c r="E29" s="305">
        <v>2.0660500700000002</v>
      </c>
      <c r="F29" s="305">
        <v>-33.601652029999997</v>
      </c>
      <c r="G29" s="305">
        <v>6.675360994</v>
      </c>
      <c r="H29" s="305">
        <v>0.23091246800000001</v>
      </c>
      <c r="I29" s="307">
        <v>40</v>
      </c>
      <c r="J29" s="308">
        <v>0</v>
      </c>
      <c r="K29" s="308">
        <v>0</v>
      </c>
      <c r="L29" s="308">
        <v>0</v>
      </c>
      <c r="M29" s="309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6" t="str">
        <f t="shared" si="3"/>
        <v>KO3</v>
      </c>
      <c r="D30" s="222" t="s">
        <v>179</v>
      </c>
      <c r="E30" s="305">
        <v>2.7172288440000001</v>
      </c>
      <c r="F30" s="305">
        <v>-35.141256310000003</v>
      </c>
      <c r="G30" s="305">
        <v>7.1303395089999997</v>
      </c>
      <c r="H30" s="305">
        <v>0.14184716999999999</v>
      </c>
      <c r="I30" s="307">
        <v>40</v>
      </c>
      <c r="J30" s="308">
        <v>0</v>
      </c>
      <c r="K30" s="308">
        <v>0</v>
      </c>
      <c r="L30" s="308">
        <v>0</v>
      </c>
      <c r="M30" s="309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6" t="str">
        <f t="shared" si="3"/>
        <v>KO4</v>
      </c>
      <c r="D31" s="222" t="s">
        <v>180</v>
      </c>
      <c r="E31" s="305">
        <v>3.4428942870000001</v>
      </c>
      <c r="F31" s="305">
        <v>-36.659050409999999</v>
      </c>
      <c r="G31" s="305">
        <v>7.6083226159999997</v>
      </c>
      <c r="H31" s="305">
        <v>7.4685009999999996E-2</v>
      </c>
      <c r="I31" s="307">
        <v>40</v>
      </c>
      <c r="J31" s="308">
        <v>0</v>
      </c>
      <c r="K31" s="308">
        <v>0</v>
      </c>
      <c r="L31" s="308">
        <v>0</v>
      </c>
      <c r="M31" s="309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6" t="str">
        <f t="shared" si="3"/>
        <v>KO5</v>
      </c>
      <c r="D32" s="222" t="s">
        <v>181</v>
      </c>
      <c r="E32" s="305">
        <v>4.3624833000000001</v>
      </c>
      <c r="F32" s="305">
        <v>-38.663402159999997</v>
      </c>
      <c r="G32" s="305">
        <v>7.5974644280000003</v>
      </c>
      <c r="H32" s="305">
        <v>8.3264180000000004E-3</v>
      </c>
      <c r="I32" s="307">
        <v>40</v>
      </c>
      <c r="J32" s="308">
        <v>0</v>
      </c>
      <c r="K32" s="308">
        <v>0</v>
      </c>
      <c r="L32" s="308">
        <v>0</v>
      </c>
      <c r="M32" s="309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6" t="str">
        <f t="shared" si="3"/>
        <v>OK3</v>
      </c>
      <c r="D33" s="222" t="s">
        <v>182</v>
      </c>
      <c r="E33" s="310">
        <v>1.3554515228930799</v>
      </c>
      <c r="F33" s="310">
        <v>-35.141256310000003</v>
      </c>
      <c r="G33" s="310">
        <v>7.1303395089999997</v>
      </c>
      <c r="H33" s="310">
        <v>9.9061861582536506E-2</v>
      </c>
      <c r="I33" s="311">
        <v>40</v>
      </c>
      <c r="J33" s="312">
        <v>-5.2648691429529201E-2</v>
      </c>
      <c r="K33" s="312">
        <v>0.86260857514223399</v>
      </c>
      <c r="L33" s="312">
        <v>-8.8083895602660196E-4</v>
      </c>
      <c r="M33" s="313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6" t="str">
        <f t="shared" si="3"/>
        <v>OK4</v>
      </c>
      <c r="D34" s="222" t="s">
        <v>183</v>
      </c>
      <c r="E34" s="314">
        <v>1.4256683872017999</v>
      </c>
      <c r="F34" s="314">
        <v>-36.659050409999999</v>
      </c>
      <c r="G34" s="314">
        <v>7.6083226159999997</v>
      </c>
      <c r="H34" s="314">
        <v>3.7111586547478703E-2</v>
      </c>
      <c r="I34" s="315">
        <v>40</v>
      </c>
      <c r="J34" s="316">
        <v>-8.0935893022415106E-2</v>
      </c>
      <c r="K34" s="316">
        <v>1.2364527018259801</v>
      </c>
      <c r="L34" s="316">
        <v>-7.6279966642852303E-4</v>
      </c>
      <c r="M34" s="317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6" t="str">
        <f t="shared" si="3"/>
        <v>BD1</v>
      </c>
      <c r="D35" s="222" t="s">
        <v>184</v>
      </c>
      <c r="E35" s="305">
        <v>1.2903504589999999</v>
      </c>
      <c r="F35" s="305">
        <v>-35.234986829999997</v>
      </c>
      <c r="G35" s="305">
        <v>2.1064246880000002</v>
      </c>
      <c r="H35" s="305">
        <v>0.45572533300000001</v>
      </c>
      <c r="I35" s="307">
        <v>40</v>
      </c>
      <c r="J35" s="308">
        <v>0</v>
      </c>
      <c r="K35" s="308">
        <v>0</v>
      </c>
      <c r="L35" s="308">
        <v>0</v>
      </c>
      <c r="M35" s="309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6" t="str">
        <f t="shared" si="3"/>
        <v>BD2</v>
      </c>
      <c r="D36" s="222" t="s">
        <v>185</v>
      </c>
      <c r="E36" s="305">
        <v>2.1095878429999999</v>
      </c>
      <c r="F36" s="305">
        <v>-35.84445084</v>
      </c>
      <c r="G36" s="305">
        <v>5.2154672279999996</v>
      </c>
      <c r="H36" s="305">
        <v>0.28545825400000002</v>
      </c>
      <c r="I36" s="307">
        <v>40</v>
      </c>
      <c r="J36" s="308">
        <v>0</v>
      </c>
      <c r="K36" s="308">
        <v>0</v>
      </c>
      <c r="L36" s="308">
        <v>0</v>
      </c>
      <c r="M36" s="309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6" t="str">
        <f t="shared" si="3"/>
        <v>BD3</v>
      </c>
      <c r="D37" s="222" t="s">
        <v>186</v>
      </c>
      <c r="E37" s="305">
        <v>2.917702722</v>
      </c>
      <c r="F37" s="305">
        <v>-36.179411649999999</v>
      </c>
      <c r="G37" s="305">
        <v>5.9265161649999998</v>
      </c>
      <c r="H37" s="305">
        <v>0.11519117600000001</v>
      </c>
      <c r="I37" s="307">
        <v>40</v>
      </c>
      <c r="J37" s="308">
        <v>0</v>
      </c>
      <c r="K37" s="308">
        <v>0</v>
      </c>
      <c r="L37" s="308">
        <v>0</v>
      </c>
      <c r="M37" s="309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6" t="str">
        <f t="shared" si="3"/>
        <v>BD4</v>
      </c>
      <c r="D38" s="222" t="s">
        <v>187</v>
      </c>
      <c r="E38" s="305">
        <v>3.75</v>
      </c>
      <c r="F38" s="305">
        <v>-37.5</v>
      </c>
      <c r="G38" s="305">
        <v>6.8</v>
      </c>
      <c r="H38" s="305">
        <v>6.0911264999999999E-2</v>
      </c>
      <c r="I38" s="307">
        <v>40</v>
      </c>
      <c r="J38" s="308">
        <v>0</v>
      </c>
      <c r="K38" s="308">
        <v>0</v>
      </c>
      <c r="L38" s="308">
        <v>0</v>
      </c>
      <c r="M38" s="309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6" t="str">
        <f t="shared" si="3"/>
        <v>BD5</v>
      </c>
      <c r="D39" s="222" t="s">
        <v>188</v>
      </c>
      <c r="E39" s="305">
        <v>4.5699505650000001</v>
      </c>
      <c r="F39" s="305">
        <v>-38.535339239999999</v>
      </c>
      <c r="G39" s="305">
        <v>7.5976990989999997</v>
      </c>
      <c r="H39" s="305">
        <v>6.6313539999999999E-3</v>
      </c>
      <c r="I39" s="307">
        <v>40</v>
      </c>
      <c r="J39" s="308">
        <v>0</v>
      </c>
      <c r="K39" s="308">
        <v>0</v>
      </c>
      <c r="L39" s="308">
        <v>0</v>
      </c>
      <c r="M39" s="309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6" t="str">
        <f t="shared" si="3"/>
        <v>DB3</v>
      </c>
      <c r="D40" s="222" t="s">
        <v>189</v>
      </c>
      <c r="E40" s="310">
        <v>1.4633681573374999</v>
      </c>
      <c r="F40" s="310">
        <v>-36.179411649999999</v>
      </c>
      <c r="G40" s="310">
        <v>5.9265161649999998</v>
      </c>
      <c r="H40" s="310">
        <v>8.08834761578303E-2</v>
      </c>
      <c r="I40" s="311">
        <v>40</v>
      </c>
      <c r="J40" s="312">
        <v>-4.7579990370695997E-2</v>
      </c>
      <c r="K40" s="312">
        <v>0.82307541850402</v>
      </c>
      <c r="L40" s="312">
        <v>-1.92725690584626E-3</v>
      </c>
      <c r="M40" s="313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6" t="str">
        <f t="shared" si="3"/>
        <v>DB4</v>
      </c>
      <c r="D41" s="222" t="s">
        <v>190</v>
      </c>
      <c r="E41" s="314">
        <v>1.5175791604409099</v>
      </c>
      <c r="F41" s="314">
        <v>-37.5</v>
      </c>
      <c r="G41" s="314">
        <v>6.8</v>
      </c>
      <c r="H41" s="314">
        <v>2.9580053248030098E-2</v>
      </c>
      <c r="I41" s="315">
        <v>40</v>
      </c>
      <c r="J41" s="316">
        <v>-7.8855918399573705E-2</v>
      </c>
      <c r="K41" s="316">
        <v>1.21612498767079</v>
      </c>
      <c r="L41" s="316">
        <v>-1.31336800852578E-3</v>
      </c>
      <c r="M41" s="317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6" t="str">
        <f t="shared" si="3"/>
        <v>GA1</v>
      </c>
      <c r="D42" s="222" t="s">
        <v>191</v>
      </c>
      <c r="E42" s="305">
        <v>1.177034538</v>
      </c>
      <c r="F42" s="305">
        <v>-39.159991400000003</v>
      </c>
      <c r="G42" s="305">
        <v>4.2076109639999997</v>
      </c>
      <c r="H42" s="305">
        <v>0.66047393200000004</v>
      </c>
      <c r="I42" s="307">
        <v>40</v>
      </c>
      <c r="J42" s="308">
        <v>0</v>
      </c>
      <c r="K42" s="308">
        <v>0</v>
      </c>
      <c r="L42" s="308">
        <v>0</v>
      </c>
      <c r="M42" s="309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6" t="str">
        <f t="shared" si="3"/>
        <v>GA2</v>
      </c>
      <c r="D43" s="222" t="s">
        <v>192</v>
      </c>
      <c r="E43" s="305">
        <v>1.648762294</v>
      </c>
      <c r="F43" s="305">
        <v>-36.399273569999998</v>
      </c>
      <c r="G43" s="305">
        <v>6.2149172090000002</v>
      </c>
      <c r="H43" s="305">
        <v>0.48776373299999998</v>
      </c>
      <c r="I43" s="307">
        <v>40</v>
      </c>
      <c r="J43" s="308">
        <v>0</v>
      </c>
      <c r="K43" s="308">
        <v>0</v>
      </c>
      <c r="L43" s="308">
        <v>0</v>
      </c>
      <c r="M43" s="309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6" t="str">
        <f t="shared" si="3"/>
        <v>GA3</v>
      </c>
      <c r="D44" s="222" t="s">
        <v>193</v>
      </c>
      <c r="E44" s="305">
        <v>2.2850164739999999</v>
      </c>
      <c r="F44" s="305">
        <v>-36.287858389999997</v>
      </c>
      <c r="G44" s="305">
        <v>6.5885126390000002</v>
      </c>
      <c r="H44" s="305">
        <v>0.31505353400000002</v>
      </c>
      <c r="I44" s="307">
        <v>40</v>
      </c>
      <c r="J44" s="308">
        <v>0</v>
      </c>
      <c r="K44" s="308">
        <v>0</v>
      </c>
      <c r="L44" s="308">
        <v>0</v>
      </c>
      <c r="M44" s="309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6" t="str">
        <f t="shared" si="3"/>
        <v>GA4</v>
      </c>
      <c r="D45" s="222" t="s">
        <v>194</v>
      </c>
      <c r="E45" s="305">
        <v>2.8195656150000001</v>
      </c>
      <c r="F45" s="305">
        <v>-36</v>
      </c>
      <c r="G45" s="305">
        <v>7.7368517680000002</v>
      </c>
      <c r="H45" s="305">
        <v>0.15728097999999999</v>
      </c>
      <c r="I45" s="307">
        <v>40</v>
      </c>
      <c r="J45" s="308">
        <v>0</v>
      </c>
      <c r="K45" s="308">
        <v>0</v>
      </c>
      <c r="L45" s="308">
        <v>0</v>
      </c>
      <c r="M45" s="309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6" t="str">
        <f t="shared" si="3"/>
        <v>GA5</v>
      </c>
      <c r="D46" s="222" t="s">
        <v>195</v>
      </c>
      <c r="E46" s="305">
        <v>3.3295574819999998</v>
      </c>
      <c r="F46" s="305">
        <v>-36.014621120000001</v>
      </c>
      <c r="G46" s="305">
        <v>8.7767464709999992</v>
      </c>
      <c r="H46" s="305">
        <v>0</v>
      </c>
      <c r="I46" s="307">
        <v>40</v>
      </c>
      <c r="J46" s="308">
        <v>0</v>
      </c>
      <c r="K46" s="308">
        <v>0</v>
      </c>
      <c r="L46" s="308">
        <v>0</v>
      </c>
      <c r="M46" s="309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6" t="str">
        <f t="shared" si="3"/>
        <v>AG3</v>
      </c>
      <c r="D47" s="222" t="s">
        <v>196</v>
      </c>
      <c r="E47" s="310">
        <v>1.15820816823062</v>
      </c>
      <c r="F47" s="310">
        <v>-36.287858389999997</v>
      </c>
      <c r="G47" s="310">
        <v>6.5885126390000002</v>
      </c>
      <c r="H47" s="310">
        <v>0.223568019279065</v>
      </c>
      <c r="I47" s="311">
        <v>40</v>
      </c>
      <c r="J47" s="312">
        <v>-4.1033478424869901E-2</v>
      </c>
      <c r="K47" s="312">
        <v>0.75264513854265702</v>
      </c>
      <c r="L47" s="312">
        <v>-9.0876855297962304E-4</v>
      </c>
      <c r="M47" s="313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6" t="str">
        <f t="shared" si="3"/>
        <v>AG4</v>
      </c>
      <c r="D48" s="222" t="s">
        <v>197</v>
      </c>
      <c r="E48" s="314">
        <v>1.18483197659357</v>
      </c>
      <c r="F48" s="314">
        <v>-36</v>
      </c>
      <c r="G48" s="314">
        <v>7.7368517680000002</v>
      </c>
      <c r="H48" s="314">
        <v>7.9310742089883396E-2</v>
      </c>
      <c r="I48" s="315">
        <v>40</v>
      </c>
      <c r="J48" s="316">
        <v>-6.8738315813288001E-2</v>
      </c>
      <c r="K48" s="316">
        <v>1.1308570050851501</v>
      </c>
      <c r="L48" s="316">
        <v>-6.58695704968982E-4</v>
      </c>
      <c r="M48" s="317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6" t="str">
        <f t="shared" si="3"/>
        <v>BH1</v>
      </c>
      <c r="D49" s="222" t="s">
        <v>198</v>
      </c>
      <c r="E49" s="305">
        <v>1.4771785690000001</v>
      </c>
      <c r="F49" s="305">
        <v>-35.083444710000002</v>
      </c>
      <c r="G49" s="305">
        <v>5.412342465</v>
      </c>
      <c r="H49" s="305">
        <v>0.47442640800000002</v>
      </c>
      <c r="I49" s="307">
        <v>40</v>
      </c>
      <c r="J49" s="308">
        <v>0</v>
      </c>
      <c r="K49" s="308">
        <v>0</v>
      </c>
      <c r="L49" s="308">
        <v>0</v>
      </c>
      <c r="M49" s="309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6" t="str">
        <f t="shared" si="3"/>
        <v>BH2</v>
      </c>
      <c r="D50" s="222" t="s">
        <v>199</v>
      </c>
      <c r="E50" s="305">
        <v>1.70052794</v>
      </c>
      <c r="F50" s="305">
        <v>-35.15</v>
      </c>
      <c r="G50" s="305">
        <v>6.1632738509999996</v>
      </c>
      <c r="H50" s="305">
        <v>0.42982608500000002</v>
      </c>
      <c r="I50" s="307">
        <v>40</v>
      </c>
      <c r="J50" s="308">
        <v>0</v>
      </c>
      <c r="K50" s="308">
        <v>0</v>
      </c>
      <c r="L50" s="308">
        <v>0</v>
      </c>
      <c r="M50" s="309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6" t="str">
        <f t="shared" si="3"/>
        <v>BH3</v>
      </c>
      <c r="D51" s="222" t="s">
        <v>200</v>
      </c>
      <c r="E51" s="305">
        <v>2.0102471730000002</v>
      </c>
      <c r="F51" s="305">
        <v>-35.253212349999998</v>
      </c>
      <c r="G51" s="305">
        <v>6.1544406409999999</v>
      </c>
      <c r="H51" s="305">
        <v>0.32947409700000002</v>
      </c>
      <c r="I51" s="307">
        <v>40</v>
      </c>
      <c r="J51" s="308">
        <v>0</v>
      </c>
      <c r="K51" s="308">
        <v>0</v>
      </c>
      <c r="L51" s="308">
        <v>0</v>
      </c>
      <c r="M51" s="309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6" t="str">
        <f t="shared" si="3"/>
        <v>BH4</v>
      </c>
      <c r="D52" s="222" t="s">
        <v>201</v>
      </c>
      <c r="E52" s="305">
        <v>2.4595180609999998</v>
      </c>
      <c r="F52" s="305">
        <v>-35.253212349999998</v>
      </c>
      <c r="G52" s="305">
        <v>6.0587000719999997</v>
      </c>
      <c r="H52" s="305">
        <v>0.164737049</v>
      </c>
      <c r="I52" s="307">
        <v>40</v>
      </c>
      <c r="J52" s="308">
        <v>0</v>
      </c>
      <c r="K52" s="308">
        <v>0</v>
      </c>
      <c r="L52" s="308">
        <v>0</v>
      </c>
      <c r="M52" s="309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6" t="str">
        <f t="shared" si="3"/>
        <v>BH5</v>
      </c>
      <c r="D53" s="222" t="s">
        <v>202</v>
      </c>
      <c r="E53" s="305">
        <v>2.98</v>
      </c>
      <c r="F53" s="305">
        <v>-35.799999999999997</v>
      </c>
      <c r="G53" s="305">
        <v>5.6340580620000003</v>
      </c>
      <c r="H53" s="305">
        <v>0</v>
      </c>
      <c r="I53" s="307">
        <v>40</v>
      </c>
      <c r="J53" s="308">
        <v>0</v>
      </c>
      <c r="K53" s="308">
        <v>0</v>
      </c>
      <c r="L53" s="308">
        <v>0</v>
      </c>
      <c r="M53" s="309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6" t="str">
        <f t="shared" si="3"/>
        <v>HB3</v>
      </c>
      <c r="D54" s="222" t="s">
        <v>203</v>
      </c>
      <c r="E54" s="310">
        <v>0.98742830199278697</v>
      </c>
      <c r="F54" s="310">
        <v>-35.253212349999998</v>
      </c>
      <c r="G54" s="310">
        <v>6.1544406409999999</v>
      </c>
      <c r="H54" s="310">
        <v>0.226571574644788</v>
      </c>
      <c r="I54" s="311">
        <v>40</v>
      </c>
      <c r="J54" s="312">
        <v>-3.3901972877937302E-2</v>
      </c>
      <c r="K54" s="312">
        <v>0.69382336958448299</v>
      </c>
      <c r="L54" s="312">
        <v>-1.2849007801732501E-3</v>
      </c>
      <c r="M54" s="313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6" t="str">
        <f t="shared" si="3"/>
        <v>HB4</v>
      </c>
      <c r="D55" s="222" t="s">
        <v>204</v>
      </c>
      <c r="E55" s="314">
        <v>0.987258471486126</v>
      </c>
      <c r="F55" s="314">
        <v>-35.253212349999998</v>
      </c>
      <c r="G55" s="314">
        <v>6.0587000719999997</v>
      </c>
      <c r="H55" s="314">
        <v>7.9351178479290699E-2</v>
      </c>
      <c r="I55" s="315">
        <v>40</v>
      </c>
      <c r="J55" s="316">
        <v>-4.95013227495672E-2</v>
      </c>
      <c r="K55" s="316">
        <v>0.96379986125322403</v>
      </c>
      <c r="L55" s="316">
        <v>-2.2303785271091201E-3</v>
      </c>
      <c r="M55" s="317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6" t="str">
        <f t="shared" si="3"/>
        <v>WA1</v>
      </c>
      <c r="D56" s="222" t="s">
        <v>205</v>
      </c>
      <c r="E56" s="305">
        <v>0.4</v>
      </c>
      <c r="F56" s="305">
        <v>-40.514948179999998</v>
      </c>
      <c r="G56" s="305">
        <v>2.874795695</v>
      </c>
      <c r="H56" s="305">
        <v>0.93510758400000005</v>
      </c>
      <c r="I56" s="307">
        <v>40</v>
      </c>
      <c r="J56" s="308">
        <v>0</v>
      </c>
      <c r="K56" s="308">
        <v>0</v>
      </c>
      <c r="L56" s="308">
        <v>0</v>
      </c>
      <c r="M56" s="309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6" t="str">
        <f t="shared" si="3"/>
        <v>WA2</v>
      </c>
      <c r="D57" s="222" t="s">
        <v>206</v>
      </c>
      <c r="E57" s="305">
        <v>0.61662289299999995</v>
      </c>
      <c r="F57" s="305">
        <v>-38.4</v>
      </c>
      <c r="G57" s="305">
        <v>3.8705351889999999</v>
      </c>
      <c r="H57" s="305">
        <v>0.87002503099999995</v>
      </c>
      <c r="I57" s="307">
        <v>40</v>
      </c>
      <c r="J57" s="308">
        <v>0</v>
      </c>
      <c r="K57" s="308">
        <v>0</v>
      </c>
      <c r="L57" s="308">
        <v>0</v>
      </c>
      <c r="M57" s="309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6" t="str">
        <f t="shared" si="3"/>
        <v>WA3</v>
      </c>
      <c r="D58" s="222" t="s">
        <v>207</v>
      </c>
      <c r="E58" s="305">
        <v>0.76572901199999999</v>
      </c>
      <c r="F58" s="305">
        <v>-36.023791150000001</v>
      </c>
      <c r="G58" s="305">
        <v>4.8662746830000003</v>
      </c>
      <c r="H58" s="305">
        <v>0.80494247799999996</v>
      </c>
      <c r="I58" s="307">
        <v>40</v>
      </c>
      <c r="J58" s="308">
        <v>0</v>
      </c>
      <c r="K58" s="308">
        <v>0</v>
      </c>
      <c r="L58" s="308">
        <v>0</v>
      </c>
      <c r="M58" s="309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6" t="str">
        <f t="shared" si="3"/>
        <v>WA4</v>
      </c>
      <c r="D59" s="222" t="s">
        <v>208</v>
      </c>
      <c r="E59" s="305">
        <v>1.053587472</v>
      </c>
      <c r="F59" s="305">
        <v>-35.299999999999997</v>
      </c>
      <c r="G59" s="305">
        <v>4.8662746830000003</v>
      </c>
      <c r="H59" s="305">
        <v>0.68110423399999998</v>
      </c>
      <c r="I59" s="307">
        <v>40</v>
      </c>
      <c r="J59" s="308">
        <v>0</v>
      </c>
      <c r="K59" s="308">
        <v>0</v>
      </c>
      <c r="L59" s="308">
        <v>0</v>
      </c>
      <c r="M59" s="309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6" t="str">
        <f t="shared" si="3"/>
        <v>WA5</v>
      </c>
      <c r="D60" s="222" t="s">
        <v>209</v>
      </c>
      <c r="E60" s="305">
        <v>1.276885373</v>
      </c>
      <c r="F60" s="305">
        <v>-34.342437070000003</v>
      </c>
      <c r="G60" s="305">
        <v>5.4518822419999999</v>
      </c>
      <c r="H60" s="305">
        <v>0.55726598999999999</v>
      </c>
      <c r="I60" s="307">
        <v>40</v>
      </c>
      <c r="J60" s="308">
        <v>0</v>
      </c>
      <c r="K60" s="308">
        <v>0</v>
      </c>
      <c r="L60" s="308">
        <v>0</v>
      </c>
      <c r="M60" s="309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6" t="str">
        <f t="shared" si="3"/>
        <v>AW3</v>
      </c>
      <c r="D61" s="222" t="s">
        <v>210</v>
      </c>
      <c r="E61" s="310">
        <v>0.33378383212380802</v>
      </c>
      <c r="F61" s="310">
        <v>-36.023791150000001</v>
      </c>
      <c r="G61" s="310">
        <v>4.8662746830000003</v>
      </c>
      <c r="H61" s="310">
        <v>0.49122795797177399</v>
      </c>
      <c r="I61" s="311">
        <v>40</v>
      </c>
      <c r="J61" s="312">
        <v>-9.2263492839078001E-3</v>
      </c>
      <c r="K61" s="312">
        <v>0.45957571089624999</v>
      </c>
      <c r="L61" s="312">
        <v>-9.6764244989513298E-4</v>
      </c>
      <c r="M61" s="313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6" t="str">
        <f t="shared" si="3"/>
        <v>AW4</v>
      </c>
      <c r="D62" s="222" t="s">
        <v>211</v>
      </c>
      <c r="E62" s="314">
        <v>0.39253387380634902</v>
      </c>
      <c r="F62" s="314">
        <v>-35.299999999999997</v>
      </c>
      <c r="G62" s="314">
        <v>4.8662746830000003</v>
      </c>
      <c r="H62" s="314">
        <v>0.30450986619695802</v>
      </c>
      <c r="I62" s="315">
        <v>40</v>
      </c>
      <c r="J62" s="316">
        <v>-1.67993072626435E-2</v>
      </c>
      <c r="K62" s="316">
        <v>0.67108889173422104</v>
      </c>
      <c r="L62" s="316">
        <v>-2.0300823594516502E-3</v>
      </c>
      <c r="M62" s="317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6" t="str">
        <f t="shared" si="3"/>
        <v>GB1</v>
      </c>
      <c r="D63" s="222" t="s">
        <v>212</v>
      </c>
      <c r="E63" s="305">
        <v>3.176194476</v>
      </c>
      <c r="F63" s="305">
        <v>-40.836660860000002</v>
      </c>
      <c r="G63" s="305">
        <v>3.6785891739999999</v>
      </c>
      <c r="H63" s="305">
        <v>0.15021557599999999</v>
      </c>
      <c r="I63" s="307">
        <v>40</v>
      </c>
      <c r="J63" s="308">
        <v>0</v>
      </c>
      <c r="K63" s="308">
        <v>0</v>
      </c>
      <c r="L63" s="308">
        <v>0</v>
      </c>
      <c r="M63" s="309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6" t="str">
        <f t="shared" si="3"/>
        <v>GB2</v>
      </c>
      <c r="D64" s="222" t="s">
        <v>213</v>
      </c>
      <c r="E64" s="305">
        <v>3.3904645059999998</v>
      </c>
      <c r="F64" s="305">
        <v>-39.287521640000001</v>
      </c>
      <c r="G64" s="305">
        <v>4.4905740459999999</v>
      </c>
      <c r="H64" s="305">
        <v>8.3478316999999996E-2</v>
      </c>
      <c r="I64" s="307">
        <v>40</v>
      </c>
      <c r="J64" s="308">
        <v>0</v>
      </c>
      <c r="K64" s="308">
        <v>0</v>
      </c>
      <c r="L64" s="308">
        <v>0</v>
      </c>
      <c r="M64" s="309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6" t="str">
        <f t="shared" si="3"/>
        <v>GB3</v>
      </c>
      <c r="D65" s="222" t="s">
        <v>214</v>
      </c>
      <c r="E65" s="305">
        <v>3.2572742130000001</v>
      </c>
      <c r="F65" s="305">
        <v>-37.5</v>
      </c>
      <c r="G65" s="305">
        <v>6.3462147949999999</v>
      </c>
      <c r="H65" s="305">
        <v>8.6622649999999995E-2</v>
      </c>
      <c r="I65" s="307">
        <v>40</v>
      </c>
      <c r="J65" s="308">
        <v>0</v>
      </c>
      <c r="K65" s="308">
        <v>0</v>
      </c>
      <c r="L65" s="308">
        <v>0</v>
      </c>
      <c r="M65" s="309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6" t="str">
        <f t="shared" si="3"/>
        <v>GB4</v>
      </c>
      <c r="D66" s="222" t="s">
        <v>215</v>
      </c>
      <c r="E66" s="305">
        <v>3.601773562</v>
      </c>
      <c r="F66" s="305">
        <v>-37.88253684</v>
      </c>
      <c r="G66" s="305">
        <v>6.9836070289999999</v>
      </c>
      <c r="H66" s="305">
        <v>5.4826185999999999E-2</v>
      </c>
      <c r="I66" s="307">
        <v>40</v>
      </c>
      <c r="J66" s="308">
        <v>0</v>
      </c>
      <c r="K66" s="308">
        <v>0</v>
      </c>
      <c r="L66" s="308">
        <v>0</v>
      </c>
      <c r="M66" s="309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6" t="str">
        <f t="shared" si="3"/>
        <v>GB5</v>
      </c>
      <c r="D67" s="222" t="s">
        <v>216</v>
      </c>
      <c r="E67" s="305">
        <v>3.9320532479999999</v>
      </c>
      <c r="F67" s="305">
        <v>-38.143324819999997</v>
      </c>
      <c r="G67" s="305">
        <v>7.6185870979999999</v>
      </c>
      <c r="H67" s="305">
        <v>2.3029722999999998E-2</v>
      </c>
      <c r="I67" s="307">
        <v>40</v>
      </c>
      <c r="J67" s="308">
        <v>0</v>
      </c>
      <c r="K67" s="308">
        <v>0</v>
      </c>
      <c r="L67" s="308">
        <v>0</v>
      </c>
      <c r="M67" s="309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217</v>
      </c>
      <c r="E68" s="318">
        <v>1.82137779524266</v>
      </c>
      <c r="F68" s="318">
        <v>-37.5</v>
      </c>
      <c r="G68" s="318">
        <v>6.3462147949999999</v>
      </c>
      <c r="H68" s="318">
        <v>6.7811791498411197E-2</v>
      </c>
      <c r="I68" s="319">
        <v>40</v>
      </c>
      <c r="J68" s="320">
        <v>-6.0766568968526301E-2</v>
      </c>
      <c r="K68" s="320">
        <v>0.93081585658295796</v>
      </c>
      <c r="L68" s="320">
        <v>-1.3966888276177401E-3</v>
      </c>
      <c r="M68" s="321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6" t="str">
        <f t="shared" si="6"/>
        <v>BG4</v>
      </c>
      <c r="D69" s="222" t="s">
        <v>218</v>
      </c>
      <c r="E69" s="314">
        <v>1.62668116109167</v>
      </c>
      <c r="F69" s="314">
        <v>-37.88253684</v>
      </c>
      <c r="G69" s="314">
        <v>6.9836070289999999</v>
      </c>
      <c r="H69" s="314">
        <v>2.9713602712276601E-2</v>
      </c>
      <c r="I69" s="315">
        <v>40</v>
      </c>
      <c r="J69" s="316">
        <v>-8.5433289200744306E-2</v>
      </c>
      <c r="K69" s="316">
        <v>1.2709629183122999</v>
      </c>
      <c r="L69" s="316">
        <v>-1.1319192336313501E-3</v>
      </c>
      <c r="M69" s="317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6" t="str">
        <f t="shared" si="6"/>
        <v>BA1</v>
      </c>
      <c r="D70" s="222" t="s">
        <v>219</v>
      </c>
      <c r="E70" s="305">
        <v>0.15</v>
      </c>
      <c r="F70" s="305">
        <v>-36</v>
      </c>
      <c r="G70" s="305">
        <v>2</v>
      </c>
      <c r="H70" s="305">
        <v>1</v>
      </c>
      <c r="I70" s="307">
        <v>40</v>
      </c>
      <c r="J70" s="308">
        <v>0</v>
      </c>
      <c r="K70" s="308">
        <v>0</v>
      </c>
      <c r="L70" s="308">
        <v>0</v>
      </c>
      <c r="M70" s="309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6" t="str">
        <f t="shared" si="6"/>
        <v>BA2</v>
      </c>
      <c r="D71" s="222" t="s">
        <v>220</v>
      </c>
      <c r="E71" s="305">
        <v>0.38791910400000001</v>
      </c>
      <c r="F71" s="305">
        <v>-35.5</v>
      </c>
      <c r="G71" s="305">
        <v>4</v>
      </c>
      <c r="H71" s="305">
        <v>0.90548154300000006</v>
      </c>
      <c r="I71" s="307">
        <v>40</v>
      </c>
      <c r="J71" s="308">
        <v>0</v>
      </c>
      <c r="K71" s="308">
        <v>0</v>
      </c>
      <c r="L71" s="308">
        <v>0</v>
      </c>
      <c r="M71" s="309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6" t="str">
        <f t="shared" si="6"/>
        <v>BA3</v>
      </c>
      <c r="D72" s="222" t="s">
        <v>221</v>
      </c>
      <c r="E72" s="305">
        <v>0.62619621599999997</v>
      </c>
      <c r="F72" s="305">
        <v>-33</v>
      </c>
      <c r="G72" s="305">
        <v>5.7212302499999996</v>
      </c>
      <c r="H72" s="305">
        <v>0.78556546000000005</v>
      </c>
      <c r="I72" s="307">
        <v>40</v>
      </c>
      <c r="J72" s="308">
        <v>0</v>
      </c>
      <c r="K72" s="308">
        <v>0</v>
      </c>
      <c r="L72" s="308">
        <v>0</v>
      </c>
      <c r="M72" s="309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6" t="str">
        <f t="shared" si="6"/>
        <v>BA4</v>
      </c>
      <c r="D73" s="222" t="s">
        <v>222</v>
      </c>
      <c r="E73" s="305">
        <v>0.93158890100000002</v>
      </c>
      <c r="F73" s="305">
        <v>-33.35</v>
      </c>
      <c r="G73" s="305">
        <v>5.7212302499999996</v>
      </c>
      <c r="H73" s="305">
        <v>0.66564937700000004</v>
      </c>
      <c r="I73" s="307">
        <v>40</v>
      </c>
      <c r="J73" s="308">
        <v>0</v>
      </c>
      <c r="K73" s="308">
        <v>0</v>
      </c>
      <c r="L73" s="308">
        <v>0</v>
      </c>
      <c r="M73" s="309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6" t="str">
        <f t="shared" si="6"/>
        <v>BA5</v>
      </c>
      <c r="D74" s="222" t="s">
        <v>223</v>
      </c>
      <c r="E74" s="305">
        <v>1.2779567300000001</v>
      </c>
      <c r="F74" s="305">
        <v>-34.517392000000001</v>
      </c>
      <c r="G74" s="305">
        <v>5.7212302499999996</v>
      </c>
      <c r="H74" s="305">
        <v>0.54573329400000004</v>
      </c>
      <c r="I74" s="307">
        <v>40</v>
      </c>
      <c r="J74" s="308">
        <v>0</v>
      </c>
      <c r="K74" s="308">
        <v>0</v>
      </c>
      <c r="L74" s="308">
        <v>0</v>
      </c>
      <c r="M74" s="309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6" t="str">
        <f t="shared" si="6"/>
        <v>AB3</v>
      </c>
      <c r="D75" s="222" t="s">
        <v>224</v>
      </c>
      <c r="E75" s="318">
        <v>0.27700871173110803</v>
      </c>
      <c r="F75" s="318">
        <v>-33</v>
      </c>
      <c r="G75" s="318">
        <v>5.7212302499999996</v>
      </c>
      <c r="H75" s="318">
        <v>0.4865118291885</v>
      </c>
      <c r="I75" s="319">
        <v>40</v>
      </c>
      <c r="J75" s="320">
        <v>-9.4849130944012709E-3</v>
      </c>
      <c r="K75" s="320">
        <v>0.46302369368771501</v>
      </c>
      <c r="L75" s="320">
        <v>-7.1341860056578195E-4</v>
      </c>
      <c r="M75" s="321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6" t="str">
        <f t="shared" si="6"/>
        <v>AB4</v>
      </c>
      <c r="D76" s="222" t="s">
        <v>225</v>
      </c>
      <c r="E76" s="314">
        <v>0.35376401507794197</v>
      </c>
      <c r="F76" s="314">
        <v>-33.35</v>
      </c>
      <c r="G76" s="314">
        <v>5.7212302499999996</v>
      </c>
      <c r="H76" s="314">
        <v>0.30333053043746</v>
      </c>
      <c r="I76" s="315">
        <v>40</v>
      </c>
      <c r="J76" s="316">
        <v>-1.7746347868875599E-2</v>
      </c>
      <c r="K76" s="316">
        <v>0.68256991216863605</v>
      </c>
      <c r="L76" s="316">
        <v>-1.3911792841456701E-3</v>
      </c>
      <c r="M76" s="317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6" t="str">
        <f t="shared" si="6"/>
        <v>PD1</v>
      </c>
      <c r="D77" s="222" t="s">
        <v>226</v>
      </c>
      <c r="E77" s="305">
        <v>1.489402246</v>
      </c>
      <c r="F77" s="305">
        <v>-32.425267750000003</v>
      </c>
      <c r="G77" s="305">
        <v>8.1732612079999996</v>
      </c>
      <c r="H77" s="305">
        <v>0.390598736</v>
      </c>
      <c r="I77" s="307">
        <v>40</v>
      </c>
      <c r="J77" s="308">
        <v>0</v>
      </c>
      <c r="K77" s="308">
        <v>0</v>
      </c>
      <c r="L77" s="308">
        <v>0</v>
      </c>
      <c r="M77" s="309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6" t="str">
        <f t="shared" si="6"/>
        <v>PD2</v>
      </c>
      <c r="D78" s="222" t="s">
        <v>227</v>
      </c>
      <c r="E78" s="305">
        <v>2.5784172540000001</v>
      </c>
      <c r="F78" s="305">
        <v>-34.732126100000002</v>
      </c>
      <c r="G78" s="305">
        <v>6.4805035139999996</v>
      </c>
      <c r="H78" s="305">
        <v>0.140772912</v>
      </c>
      <c r="I78" s="307">
        <v>40</v>
      </c>
      <c r="J78" s="308">
        <v>0</v>
      </c>
      <c r="K78" s="308">
        <v>0</v>
      </c>
      <c r="L78" s="308">
        <v>0</v>
      </c>
      <c r="M78" s="309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6" t="str">
        <f t="shared" si="6"/>
        <v>PD3</v>
      </c>
      <c r="D79" s="222" t="s">
        <v>228</v>
      </c>
      <c r="E79" s="305">
        <v>3.2</v>
      </c>
      <c r="F79" s="305">
        <v>-35.799999999999997</v>
      </c>
      <c r="G79" s="305">
        <v>8.4</v>
      </c>
      <c r="H79" s="305">
        <v>9.3848608E-2</v>
      </c>
      <c r="I79" s="307">
        <v>40</v>
      </c>
      <c r="J79" s="308">
        <v>0</v>
      </c>
      <c r="K79" s="308">
        <v>0</v>
      </c>
      <c r="L79" s="308">
        <v>0</v>
      </c>
      <c r="M79" s="309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6" t="str">
        <f t="shared" si="6"/>
        <v>PD4</v>
      </c>
      <c r="D80" s="222" t="s">
        <v>229</v>
      </c>
      <c r="E80" s="305">
        <v>3.85</v>
      </c>
      <c r="F80" s="305">
        <v>-37</v>
      </c>
      <c r="G80" s="305">
        <v>10.2405021</v>
      </c>
      <c r="H80" s="305">
        <v>4.6924304E-2</v>
      </c>
      <c r="I80" s="307">
        <v>40</v>
      </c>
      <c r="J80" s="308">
        <v>0</v>
      </c>
      <c r="K80" s="308">
        <v>0</v>
      </c>
      <c r="L80" s="308">
        <v>0</v>
      </c>
      <c r="M80" s="309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6" t="str">
        <f t="shared" si="6"/>
        <v>PD5</v>
      </c>
      <c r="D81" s="222" t="s">
        <v>230</v>
      </c>
      <c r="E81" s="305">
        <v>4.7462813920000002</v>
      </c>
      <c r="F81" s="305">
        <v>-38.750429390000001</v>
      </c>
      <c r="G81" s="305">
        <v>10.27533341</v>
      </c>
      <c r="H81" s="305">
        <v>0</v>
      </c>
      <c r="I81" s="307">
        <v>40</v>
      </c>
      <c r="J81" s="308">
        <v>0</v>
      </c>
      <c r="K81" s="308">
        <v>0</v>
      </c>
      <c r="L81" s="308">
        <v>0</v>
      </c>
      <c r="M81" s="309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6" t="str">
        <f t="shared" si="6"/>
        <v>DP3</v>
      </c>
      <c r="D82" s="222" t="s">
        <v>231</v>
      </c>
      <c r="E82" s="318">
        <v>1.7110739256233101</v>
      </c>
      <c r="F82" s="318">
        <v>-35.799999999999997</v>
      </c>
      <c r="G82" s="318">
        <v>8.4</v>
      </c>
      <c r="H82" s="318">
        <v>7.0254583920868696E-2</v>
      </c>
      <c r="I82" s="319">
        <v>40</v>
      </c>
      <c r="J82" s="320">
        <v>-7.4538113411129703E-2</v>
      </c>
      <c r="K82" s="320">
        <v>1.04630053886108</v>
      </c>
      <c r="L82" s="320">
        <v>-3.6720793281783798E-4</v>
      </c>
      <c r="M82" s="321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6" t="str">
        <f t="shared" si="6"/>
        <v>DP4</v>
      </c>
      <c r="D83" s="222" t="s">
        <v>232</v>
      </c>
      <c r="E83" s="314">
        <v>1.88346094379506</v>
      </c>
      <c r="F83" s="314">
        <v>-37</v>
      </c>
      <c r="G83" s="314">
        <v>10.2405021</v>
      </c>
      <c r="H83" s="314">
        <v>2.7547042254160901E-2</v>
      </c>
      <c r="I83" s="315">
        <v>40</v>
      </c>
      <c r="J83" s="316">
        <v>-0.12530997479160699</v>
      </c>
      <c r="K83" s="316">
        <v>1.62759988176077</v>
      </c>
      <c r="L83" s="316">
        <v>-1.10508201486912E-4</v>
      </c>
      <c r="M83" s="317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6" t="str">
        <f t="shared" si="6"/>
        <v>MF1</v>
      </c>
      <c r="D84" s="222" t="s">
        <v>233</v>
      </c>
      <c r="E84" s="305">
        <v>2.1163530869999998</v>
      </c>
      <c r="F84" s="305">
        <v>-34.262862310000003</v>
      </c>
      <c r="G84" s="305">
        <v>5.1763874239999996</v>
      </c>
      <c r="H84" s="305">
        <v>0.160694541</v>
      </c>
      <c r="I84" s="307">
        <v>40</v>
      </c>
      <c r="J84" s="308">
        <v>0</v>
      </c>
      <c r="K84" s="308">
        <v>0</v>
      </c>
      <c r="L84" s="308">
        <v>0</v>
      </c>
      <c r="M84" s="309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6" t="str">
        <f t="shared" si="6"/>
        <v>MF2</v>
      </c>
      <c r="D85" s="222" t="s">
        <v>234</v>
      </c>
      <c r="E85" s="305">
        <v>2.248633329</v>
      </c>
      <c r="F85" s="305">
        <v>-34.542843070000004</v>
      </c>
      <c r="G85" s="305">
        <v>5.5545244839999999</v>
      </c>
      <c r="H85" s="305">
        <v>0.14082196299999999</v>
      </c>
      <c r="I85" s="307">
        <v>40</v>
      </c>
      <c r="J85" s="308">
        <v>0</v>
      </c>
      <c r="K85" s="308">
        <v>0</v>
      </c>
      <c r="L85" s="308">
        <v>0</v>
      </c>
      <c r="M85" s="309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6" t="str">
        <f t="shared" si="6"/>
        <v>MF3</v>
      </c>
      <c r="D86" s="222" t="s">
        <v>235</v>
      </c>
      <c r="E86" s="305">
        <v>2.387761791</v>
      </c>
      <c r="F86" s="305">
        <v>-34.721360509999997</v>
      </c>
      <c r="G86" s="305">
        <v>5.8164304019999999</v>
      </c>
      <c r="H86" s="305">
        <v>0.120819368</v>
      </c>
      <c r="I86" s="307">
        <v>40</v>
      </c>
      <c r="J86" s="308">
        <v>0</v>
      </c>
      <c r="K86" s="308">
        <v>0</v>
      </c>
      <c r="L86" s="308">
        <v>0</v>
      </c>
      <c r="M86" s="309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6" t="str">
        <f t="shared" si="6"/>
        <v>MF4</v>
      </c>
      <c r="D87" s="222" t="s">
        <v>236</v>
      </c>
      <c r="E87" s="305">
        <v>2.5187775189999999</v>
      </c>
      <c r="F87" s="305">
        <v>-35.033375419999999</v>
      </c>
      <c r="G87" s="305">
        <v>6.224063396</v>
      </c>
      <c r="H87" s="305">
        <v>0.10107817199999999</v>
      </c>
      <c r="I87" s="307">
        <v>40</v>
      </c>
      <c r="J87" s="308">
        <v>0</v>
      </c>
      <c r="K87" s="308">
        <v>0</v>
      </c>
      <c r="L87" s="308">
        <v>0</v>
      </c>
      <c r="M87" s="309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6" t="str">
        <f t="shared" si="6"/>
        <v>MF5</v>
      </c>
      <c r="D88" s="222" t="s">
        <v>237</v>
      </c>
      <c r="E88" s="305">
        <v>2.656440592</v>
      </c>
      <c r="F88" s="305">
        <v>-35.251692669999997</v>
      </c>
      <c r="G88" s="305">
        <v>6.5182658619999998</v>
      </c>
      <c r="H88" s="305">
        <v>8.1205866000000002E-2</v>
      </c>
      <c r="I88" s="307">
        <v>40</v>
      </c>
      <c r="J88" s="308">
        <v>0</v>
      </c>
      <c r="K88" s="308">
        <v>0</v>
      </c>
      <c r="L88" s="308">
        <v>0</v>
      </c>
      <c r="M88" s="309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6" t="str">
        <f t="shared" si="6"/>
        <v>FM3</v>
      </c>
      <c r="D89" s="222" t="s">
        <v>238</v>
      </c>
      <c r="E89" s="318">
        <v>1.2328654654123199</v>
      </c>
      <c r="F89" s="318">
        <v>-34.721360509999997</v>
      </c>
      <c r="G89" s="318">
        <v>5.8164304019999999</v>
      </c>
      <c r="H89" s="318">
        <v>8.7335193020600194E-2</v>
      </c>
      <c r="I89" s="319">
        <v>40</v>
      </c>
      <c r="J89" s="320">
        <v>-4.0928399400390697E-2</v>
      </c>
      <c r="K89" s="320">
        <v>0.76729203945074098</v>
      </c>
      <c r="L89" s="320">
        <v>-2.23202741619469E-3</v>
      </c>
      <c r="M89" s="321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6" t="str">
        <f t="shared" si="6"/>
        <v>FM4</v>
      </c>
      <c r="D90" s="222" t="s">
        <v>239</v>
      </c>
      <c r="E90" s="314">
        <v>1.0443537680583199</v>
      </c>
      <c r="F90" s="314">
        <v>-35.033375419999999</v>
      </c>
      <c r="G90" s="314">
        <v>6.224063396</v>
      </c>
      <c r="H90" s="314">
        <v>5.0291716040989698E-2</v>
      </c>
      <c r="I90" s="315">
        <v>40</v>
      </c>
      <c r="J90" s="316">
        <v>-5.3583022235768898E-2</v>
      </c>
      <c r="K90" s="316">
        <v>0.99959009039973401</v>
      </c>
      <c r="L90" s="316">
        <v>-2.17584483209612E-3</v>
      </c>
      <c r="M90" s="317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6" t="str">
        <f t="shared" si="6"/>
        <v>HD3</v>
      </c>
      <c r="D91" s="222" t="s">
        <v>240</v>
      </c>
      <c r="E91" s="305">
        <v>2.579251014</v>
      </c>
      <c r="F91" s="305">
        <v>-35.681614400000001</v>
      </c>
      <c r="G91" s="305">
        <v>6.685797612</v>
      </c>
      <c r="H91" s="305">
        <v>0.19955409900000001</v>
      </c>
      <c r="I91" s="307">
        <v>40</v>
      </c>
      <c r="J91" s="308">
        <v>0</v>
      </c>
      <c r="K91" s="308">
        <v>0</v>
      </c>
      <c r="L91" s="308">
        <v>0</v>
      </c>
      <c r="M91" s="309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6" t="str">
        <f t="shared" si="6"/>
        <v>HD4</v>
      </c>
      <c r="D92" s="222" t="s">
        <v>241</v>
      </c>
      <c r="E92" s="305">
        <v>3.0084345560000001</v>
      </c>
      <c r="F92" s="305">
        <v>-36.607845269999999</v>
      </c>
      <c r="G92" s="305">
        <v>7.3211869529999998</v>
      </c>
      <c r="H92" s="305">
        <v>0.154966031</v>
      </c>
      <c r="I92" s="307">
        <v>40</v>
      </c>
      <c r="J92" s="308">
        <v>0</v>
      </c>
      <c r="K92" s="308">
        <v>0</v>
      </c>
      <c r="L92" s="308">
        <v>0</v>
      </c>
      <c r="M92" s="309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243</v>
      </c>
      <c r="E94" s="322">
        <v>1.2569600366115099</v>
      </c>
      <c r="F94" s="322">
        <v>-36.607845269999999</v>
      </c>
      <c r="G94" s="322">
        <v>7.3211869529999998</v>
      </c>
      <c r="H94" s="322">
        <v>7.7695999446950006E-2</v>
      </c>
      <c r="I94" s="323">
        <v>40</v>
      </c>
      <c r="J94" s="324">
        <v>-6.9682598068340706E-2</v>
      </c>
      <c r="K94" s="324">
        <v>1.13797018307135</v>
      </c>
      <c r="L94" s="324">
        <v>-8.5220021901797499E-4</v>
      </c>
      <c r="M94" s="325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0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7" t="s">
        <v>245</v>
      </c>
      <c r="B96" s="127" t="s">
        <v>55</v>
      </c>
      <c r="C96" s="127" t="s">
        <v>322</v>
      </c>
      <c r="D96" s="230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7" t="s">
        <v>245</v>
      </c>
      <c r="B97" s="127" t="s">
        <v>60</v>
      </c>
      <c r="C97" s="127" t="s">
        <v>327</v>
      </c>
      <c r="D97" s="230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7" t="s">
        <v>245</v>
      </c>
      <c r="B98" s="127" t="s">
        <v>65</v>
      </c>
      <c r="C98" s="127" t="s">
        <v>332</v>
      </c>
      <c r="D98" s="230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7" t="s">
        <v>245</v>
      </c>
      <c r="B99" s="127" t="s">
        <v>18</v>
      </c>
      <c r="C99" s="127" t="s">
        <v>285</v>
      </c>
      <c r="D99" s="230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0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0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0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0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0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0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0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0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0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0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0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0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0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0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0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0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0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0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0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0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0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0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0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0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0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0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0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0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0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0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0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0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0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0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0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0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0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0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0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0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0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0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0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0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0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0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0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0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0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0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0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0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0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0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0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0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0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0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0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2" customWidth="1"/>
    <col min="2" max="2" width="7" style="253" customWidth="1"/>
    <col min="3" max="3" width="27.7109375" style="232" customWidth="1"/>
    <col min="4" max="10" width="8.85546875" style="232" customWidth="1"/>
    <col min="11" max="14" width="11.42578125" style="232" customWidth="1"/>
    <col min="15" max="15" width="12.28515625" style="127" customWidth="1"/>
    <col min="16" max="16" width="16.5703125" style="232" customWidth="1"/>
    <col min="17" max="16384" width="11.42578125" style="232"/>
  </cols>
  <sheetData>
    <row r="1" spans="1:16" s="231" customFormat="1">
      <c r="A1" s="130" t="s">
        <v>455</v>
      </c>
      <c r="B1" s="127"/>
      <c r="D1" s="212" t="s">
        <v>540</v>
      </c>
    </row>
    <row r="2" spans="1:16">
      <c r="A2" s="232"/>
      <c r="B2" s="231" t="s">
        <v>456</v>
      </c>
    </row>
    <row r="3" spans="1:16" ht="20.100000000000001" customHeight="1">
      <c r="A3" s="353" t="s">
        <v>248</v>
      </c>
      <c r="B3" s="233" t="s">
        <v>86</v>
      </c>
      <c r="C3" s="234"/>
      <c r="D3" s="355" t="s">
        <v>457</v>
      </c>
      <c r="E3" s="356"/>
      <c r="F3" s="356"/>
      <c r="G3" s="356"/>
      <c r="H3" s="356"/>
      <c r="I3" s="356"/>
      <c r="J3" s="357"/>
      <c r="K3" s="235"/>
      <c r="L3" s="235"/>
      <c r="M3" s="235"/>
      <c r="N3" s="235"/>
      <c r="O3" s="236"/>
      <c r="P3" s="235"/>
    </row>
    <row r="4" spans="1:16" ht="20.100000000000001" customHeight="1">
      <c r="A4" s="354"/>
      <c r="B4" s="237"/>
      <c r="C4" s="238"/>
      <c r="D4" s="239" t="s">
        <v>87</v>
      </c>
      <c r="E4" s="239" t="s">
        <v>88</v>
      </c>
      <c r="F4" s="239" t="s">
        <v>89</v>
      </c>
      <c r="G4" s="239" t="s">
        <v>90</v>
      </c>
      <c r="H4" s="239" t="s">
        <v>91</v>
      </c>
      <c r="I4" s="239" t="s">
        <v>92</v>
      </c>
      <c r="J4" s="239" t="s">
        <v>93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94</v>
      </c>
      <c r="C5" s="238"/>
      <c r="D5" s="239" t="s">
        <v>95</v>
      </c>
      <c r="E5" s="239" t="s">
        <v>96</v>
      </c>
      <c r="F5" s="239" t="s">
        <v>97</v>
      </c>
      <c r="G5" s="239" t="s">
        <v>98</v>
      </c>
      <c r="H5" s="239" t="s">
        <v>99</v>
      </c>
      <c r="I5" s="239" t="s">
        <v>100</v>
      </c>
      <c r="J5" s="239" t="s">
        <v>101</v>
      </c>
      <c r="K5" s="239" t="s">
        <v>102</v>
      </c>
      <c r="L5" s="240" t="s">
        <v>103</v>
      </c>
      <c r="M5" s="240" t="s">
        <v>104</v>
      </c>
      <c r="N5" s="242" t="s">
        <v>147</v>
      </c>
      <c r="O5" s="242" t="s">
        <v>250</v>
      </c>
      <c r="P5" s="243" t="s">
        <v>249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105</v>
      </c>
      <c r="C7" s="247" t="s">
        <v>106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102</v>
      </c>
      <c r="M7" s="249">
        <f t="shared" ref="M7:M21" si="0">MAX(D7:J7)</f>
        <v>1</v>
      </c>
      <c r="N7" s="250" t="s">
        <v>367</v>
      </c>
      <c r="O7" s="245"/>
      <c r="P7" s="239"/>
    </row>
    <row r="8" spans="1:16" ht="21" customHeight="1">
      <c r="A8" s="246">
        <v>2</v>
      </c>
      <c r="B8" s="239" t="s">
        <v>107</v>
      </c>
      <c r="C8" s="247" t="s">
        <v>108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102</v>
      </c>
      <c r="M8" s="249">
        <f t="shared" si="0"/>
        <v>1</v>
      </c>
      <c r="N8" s="250" t="s">
        <v>367</v>
      </c>
      <c r="O8" s="245"/>
      <c r="P8" s="239"/>
    </row>
    <row r="9" spans="1:16" ht="21" customHeight="1">
      <c r="A9" s="246">
        <v>3</v>
      </c>
      <c r="B9" s="239" t="s">
        <v>246</v>
      </c>
      <c r="C9" s="251" t="s">
        <v>5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102</v>
      </c>
      <c r="M9" s="249">
        <f t="shared" ref="M9" si="1">MAX(D9:J9)</f>
        <v>1</v>
      </c>
      <c r="N9" s="250" t="s">
        <v>5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8.25">
      <c r="A11" s="246">
        <v>4</v>
      </c>
      <c r="B11" s="239" t="s">
        <v>109</v>
      </c>
      <c r="C11" s="255" t="s">
        <v>110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96</v>
      </c>
      <c r="M11" s="249">
        <f t="shared" si="0"/>
        <v>1.0522626697461936</v>
      </c>
      <c r="N11" s="250" t="s">
        <v>253</v>
      </c>
      <c r="O11" s="245" t="s">
        <v>251</v>
      </c>
      <c r="P11" s="239"/>
    </row>
    <row r="12" spans="1:16">
      <c r="A12" s="246">
        <v>5</v>
      </c>
      <c r="B12" s="239" t="s">
        <v>111</v>
      </c>
      <c r="C12" s="255" t="s">
        <v>112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95</v>
      </c>
      <c r="M12" s="249">
        <f t="shared" si="0"/>
        <v>1.0358469949391176</v>
      </c>
      <c r="N12" s="250" t="s">
        <v>253</v>
      </c>
      <c r="O12" s="245" t="s">
        <v>251</v>
      </c>
      <c r="P12" s="239"/>
    </row>
    <row r="13" spans="1:16">
      <c r="A13" s="246">
        <v>6</v>
      </c>
      <c r="B13" s="239" t="s">
        <v>113</v>
      </c>
      <c r="C13" s="255" t="s">
        <v>114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95</v>
      </c>
      <c r="M13" s="249">
        <f t="shared" si="0"/>
        <v>1.069856584592316</v>
      </c>
      <c r="N13" s="250" t="s">
        <v>253</v>
      </c>
      <c r="O13" s="245" t="s">
        <v>251</v>
      </c>
      <c r="P13" s="239"/>
    </row>
    <row r="14" spans="1:16" ht="21" customHeight="1">
      <c r="A14" s="246">
        <v>7</v>
      </c>
      <c r="B14" s="239" t="s">
        <v>115</v>
      </c>
      <c r="C14" s="255" t="s">
        <v>116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95</v>
      </c>
      <c r="M14" s="249">
        <f t="shared" si="0"/>
        <v>1.1052461688999999</v>
      </c>
      <c r="N14" s="250" t="s">
        <v>253</v>
      </c>
      <c r="O14" s="245" t="s">
        <v>251</v>
      </c>
      <c r="P14" s="239"/>
    </row>
    <row r="15" spans="1:16" ht="21" customHeight="1">
      <c r="A15" s="246">
        <v>8</v>
      </c>
      <c r="B15" s="239" t="s">
        <v>117</v>
      </c>
      <c r="C15" s="255" t="s">
        <v>118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96</v>
      </c>
      <c r="M15" s="249">
        <f t="shared" si="0"/>
        <v>1.0389446761000001</v>
      </c>
      <c r="N15" s="250" t="s">
        <v>253</v>
      </c>
      <c r="O15" s="245" t="s">
        <v>251</v>
      </c>
      <c r="P15" s="239"/>
    </row>
    <row r="16" spans="1:16" ht="21" customHeight="1">
      <c r="A16" s="246">
        <v>9</v>
      </c>
      <c r="B16" s="239" t="s">
        <v>123</v>
      </c>
      <c r="C16" s="255" t="s">
        <v>124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97</v>
      </c>
      <c r="M16" s="249">
        <f>MAX(D16:J16)</f>
        <v>1.2706602107</v>
      </c>
      <c r="N16" s="250" t="s">
        <v>253</v>
      </c>
      <c r="O16" s="245" t="s">
        <v>251</v>
      </c>
      <c r="P16" s="239"/>
    </row>
    <row r="17" spans="1:16" ht="21" customHeight="1">
      <c r="A17" s="246">
        <v>10</v>
      </c>
      <c r="B17" s="239" t="s">
        <v>119</v>
      </c>
      <c r="C17" s="256" t="s">
        <v>120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100</v>
      </c>
      <c r="M17" s="249">
        <f t="shared" si="0"/>
        <v>1.0355882019</v>
      </c>
      <c r="N17" s="250" t="s">
        <v>253</v>
      </c>
      <c r="O17" s="245" t="s">
        <v>252</v>
      </c>
      <c r="P17" s="239" t="s">
        <v>117</v>
      </c>
    </row>
    <row r="18" spans="1:16" ht="21" customHeight="1">
      <c r="A18" s="246">
        <v>11</v>
      </c>
      <c r="B18" s="239" t="s">
        <v>121</v>
      </c>
      <c r="C18" s="256" t="s">
        <v>122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99</v>
      </c>
      <c r="M18" s="249">
        <f t="shared" si="0"/>
        <v>1.1401797148999999</v>
      </c>
      <c r="N18" s="250" t="s">
        <v>253</v>
      </c>
      <c r="O18" s="245" t="s">
        <v>252</v>
      </c>
      <c r="P18" s="239" t="s">
        <v>123</v>
      </c>
    </row>
    <row r="19" spans="1:16" ht="21" customHeight="1">
      <c r="A19" s="246">
        <v>12</v>
      </c>
      <c r="B19" s="239" t="s">
        <v>125</v>
      </c>
      <c r="C19" s="256" t="s">
        <v>126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98</v>
      </c>
      <c r="M19" s="249">
        <f t="shared" si="0"/>
        <v>1.0552346931000001</v>
      </c>
      <c r="N19" s="250" t="s">
        <v>253</v>
      </c>
      <c r="O19" s="245" t="s">
        <v>252</v>
      </c>
      <c r="P19" s="239" t="s">
        <v>109</v>
      </c>
    </row>
    <row r="20" spans="1:16" ht="21" customHeight="1">
      <c r="A20" s="246">
        <v>13</v>
      </c>
      <c r="B20" s="239" t="s">
        <v>127</v>
      </c>
      <c r="C20" s="256" t="s">
        <v>128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95</v>
      </c>
      <c r="M20" s="249">
        <f t="shared" si="0"/>
        <v>1.0865859003</v>
      </c>
      <c r="N20" s="250" t="s">
        <v>253</v>
      </c>
      <c r="O20" s="245" t="s">
        <v>252</v>
      </c>
      <c r="P20" s="239" t="s">
        <v>111</v>
      </c>
    </row>
    <row r="21" spans="1:16" ht="24.75" customHeight="1">
      <c r="A21" s="246">
        <v>14</v>
      </c>
      <c r="B21" s="239" t="s">
        <v>129</v>
      </c>
      <c r="C21" s="256" t="s">
        <v>130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96</v>
      </c>
      <c r="M21" s="249">
        <f t="shared" si="0"/>
        <v>1.0522626697461936</v>
      </c>
      <c r="N21" s="250" t="s">
        <v>253</v>
      </c>
      <c r="O21" s="245" t="s">
        <v>252</v>
      </c>
      <c r="P21" s="239" t="s">
        <v>117</v>
      </c>
    </row>
    <row r="22" spans="1:16" ht="25.5">
      <c r="A22" s="246">
        <v>15</v>
      </c>
      <c r="B22" s="239" t="s">
        <v>131</v>
      </c>
      <c r="C22" s="257" t="s">
        <v>132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96</v>
      </c>
      <c r="M22" s="249">
        <f>MAX(D22:J22)</f>
        <v>1.03</v>
      </c>
      <c r="N22" s="250" t="s">
        <v>253</v>
      </c>
      <c r="O22" s="245" t="s">
        <v>252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Gruschka</cp:lastModifiedBy>
  <cp:lastPrinted>2015-03-20T22:59:10Z</cp:lastPrinted>
  <dcterms:created xsi:type="dcterms:W3CDTF">2015-01-15T05:25:41Z</dcterms:created>
  <dcterms:modified xsi:type="dcterms:W3CDTF">2016-09-05T14:15:30Z</dcterms:modified>
</cp:coreProperties>
</file>