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DieseArbeitsmappe" defaultThemeVersion="124226"/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25725"/>
</workbook>
</file>

<file path=xl/calcChain.xml><?xml version="1.0" encoding="utf-8"?>
<calcChain xmlns="http://schemas.openxmlformats.org/spreadsheetml/2006/main">
  <c r="G69" i="17"/>
  <c r="F69"/>
  <c r="E69"/>
  <c r="G68"/>
  <c r="F68"/>
  <c r="E68"/>
  <c r="G67"/>
  <c r="F67"/>
  <c r="E67"/>
  <c r="G66"/>
  <c r="F66"/>
  <c r="E66"/>
  <c r="P15" i="7" l="1"/>
  <c r="O15"/>
  <c r="N15"/>
  <c r="M15"/>
  <c r="L15"/>
  <c r="K15"/>
  <c r="J15"/>
  <c r="I15"/>
  <c r="H15"/>
  <c r="F15"/>
  <c r="P14"/>
  <c r="O14"/>
  <c r="N14"/>
  <c r="M14"/>
  <c r="L14"/>
  <c r="K14"/>
  <c r="J14"/>
  <c r="I14"/>
  <c r="H14"/>
  <c r="F14"/>
  <c r="P13"/>
  <c r="O13"/>
  <c r="N13"/>
  <c r="M13"/>
  <c r="L13"/>
  <c r="K13"/>
  <c r="J13"/>
  <c r="I13"/>
  <c r="H13"/>
  <c r="F13"/>
  <c r="P12"/>
  <c r="O12"/>
  <c r="N12"/>
  <c r="M12"/>
  <c r="L12"/>
  <c r="K12"/>
  <c r="J12"/>
  <c r="I12"/>
  <c r="H12"/>
  <c r="F12"/>
  <c r="E7" i="18" l="1"/>
  <c r="E6"/>
  <c r="E4"/>
  <c r="E7" i="17"/>
  <c r="E6"/>
  <c r="E4"/>
  <c r="C33" i="15" l="1"/>
  <c r="C32"/>
  <c r="C29"/>
  <c r="C28"/>
  <c r="N70" i="18" l="1"/>
  <c r="M70"/>
  <c r="L70"/>
  <c r="K70"/>
  <c r="J70"/>
  <c r="I70"/>
  <c r="H70"/>
  <c r="G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M63"/>
  <c r="J63"/>
  <c r="G63"/>
  <c r="E63"/>
  <c r="F62"/>
  <c r="L63" s="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E56"/>
  <c r="K53"/>
  <c r="F53"/>
  <c r="F52"/>
  <c r="L53" s="1"/>
  <c r="N29"/>
  <c r="M29"/>
  <c r="L29"/>
  <c r="K29"/>
  <c r="J29"/>
  <c r="I29"/>
  <c r="H29"/>
  <c r="G29"/>
  <c r="F29"/>
  <c r="E29"/>
  <c r="D32" s="1"/>
  <c r="T23"/>
  <c r="N19"/>
  <c r="M19"/>
  <c r="L19"/>
  <c r="K19"/>
  <c r="J19"/>
  <c r="I19"/>
  <c r="H19"/>
  <c r="G19"/>
  <c r="F19"/>
  <c r="E19"/>
  <c r="F11"/>
  <c r="F9"/>
  <c r="I53" l="1"/>
  <c r="N53"/>
  <c r="E53"/>
  <c r="J53"/>
  <c r="F63"/>
  <c r="K63"/>
  <c r="D22"/>
  <c r="G53"/>
  <c r="D56" s="1"/>
  <c r="J55" s="1"/>
  <c r="M53"/>
  <c r="I63"/>
  <c r="N63"/>
  <c r="N21"/>
  <c r="J21"/>
  <c r="F21"/>
  <c r="M21"/>
  <c r="I21"/>
  <c r="L21"/>
  <c r="H21"/>
  <c r="K21"/>
  <c r="G21"/>
  <c r="L31"/>
  <c r="H31"/>
  <c r="K31"/>
  <c r="G31"/>
  <c r="N31"/>
  <c r="J31"/>
  <c r="F31"/>
  <c r="M31"/>
  <c r="I31"/>
  <c r="H53"/>
  <c r="H63"/>
  <c r="D24" i="15"/>
  <c r="C23"/>
  <c r="E31" i="18" l="1"/>
  <c r="D66"/>
  <c r="K65" s="1"/>
  <c r="L65"/>
  <c r="M65"/>
  <c r="K55"/>
  <c r="G55"/>
  <c r="L55"/>
  <c r="F55"/>
  <c r="H55"/>
  <c r="M55"/>
  <c r="E21"/>
  <c r="N55"/>
  <c r="I55"/>
  <c r="I69" i="17"/>
  <c r="J69"/>
  <c r="K69"/>
  <c r="L69"/>
  <c r="M69"/>
  <c r="N69"/>
  <c r="I65" i="18" l="1"/>
  <c r="N65"/>
  <c r="H65"/>
  <c r="G65"/>
  <c r="E55"/>
  <c r="F65"/>
  <c r="E65" s="1"/>
  <c r="J65"/>
  <c r="F11" i="17"/>
  <c r="I47" i="15"/>
  <c r="J47"/>
  <c r="K47"/>
  <c r="L47"/>
  <c r="M47"/>
  <c r="N47"/>
  <c r="O47"/>
  <c r="P47"/>
  <c r="Q47"/>
  <c r="R47"/>
  <c r="S47"/>
  <c r="T47"/>
  <c r="U47"/>
  <c r="V47"/>
  <c r="H47"/>
  <c r="F52" i="17"/>
  <c r="G56"/>
  <c r="H56"/>
  <c r="W11" i="7"/>
  <c r="V11"/>
  <c r="U11"/>
  <c r="T11"/>
  <c r="S11"/>
  <c r="R11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S12"/>
  <c r="T12"/>
  <c r="U12"/>
  <c r="V12"/>
  <c r="W12"/>
  <c r="R12"/>
  <c r="X12" l="1"/>
  <c r="X13"/>
  <c r="X11"/>
  <c r="X15"/>
  <c r="X14"/>
  <c r="G57" i="17"/>
  <c r="H57"/>
  <c r="I57"/>
  <c r="J57"/>
  <c r="K57"/>
  <c r="L57"/>
  <c r="M57"/>
  <c r="N57"/>
  <c r="H63"/>
  <c r="G53"/>
  <c r="I66"/>
  <c r="J66"/>
  <c r="K66"/>
  <c r="L66"/>
  <c r="M66"/>
  <c r="N66"/>
  <c r="I67"/>
  <c r="J67"/>
  <c r="K67"/>
  <c r="L67"/>
  <c r="M67"/>
  <c r="N67"/>
  <c r="I68"/>
  <c r="J68"/>
  <c r="K68"/>
  <c r="L68"/>
  <c r="M68"/>
  <c r="N68"/>
  <c r="I70"/>
  <c r="J70"/>
  <c r="K70"/>
  <c r="L70"/>
  <c r="M70"/>
  <c r="N70"/>
  <c r="F56"/>
  <c r="I56"/>
  <c r="J56"/>
  <c r="K56"/>
  <c r="L56"/>
  <c r="M56"/>
  <c r="N56"/>
  <c r="F57"/>
  <c r="F58"/>
  <c r="G58"/>
  <c r="H58"/>
  <c r="I58"/>
  <c r="J58"/>
  <c r="K58"/>
  <c r="L58"/>
  <c r="M58"/>
  <c r="N58"/>
  <c r="F59"/>
  <c r="G59"/>
  <c r="H59"/>
  <c r="I59"/>
  <c r="J59"/>
  <c r="K59"/>
  <c r="L59"/>
  <c r="M59"/>
  <c r="N59"/>
  <c r="F60"/>
  <c r="G60"/>
  <c r="H60"/>
  <c r="I60"/>
  <c r="J60"/>
  <c r="K60"/>
  <c r="L60"/>
  <c r="M60"/>
  <c r="N60"/>
  <c r="E60"/>
  <c r="E58"/>
  <c r="E56"/>
  <c r="F63"/>
  <c r="F53"/>
  <c r="M53"/>
  <c r="F19"/>
  <c r="G19"/>
  <c r="H19"/>
  <c r="I19"/>
  <c r="J19"/>
  <c r="K19"/>
  <c r="L19"/>
  <c r="M19"/>
  <c r="N19"/>
  <c r="E19"/>
  <c r="F29"/>
  <c r="G29"/>
  <c r="H29"/>
  <c r="I29"/>
  <c r="J29"/>
  <c r="K29"/>
  <c r="L29"/>
  <c r="M29"/>
  <c r="N29"/>
  <c r="E29"/>
  <c r="T23"/>
  <c r="E59"/>
  <c r="E57"/>
  <c r="E63" l="1"/>
  <c r="J63"/>
  <c r="G63"/>
  <c r="N63"/>
  <c r="K63"/>
  <c r="N53"/>
  <c r="J53"/>
  <c r="I53"/>
  <c r="M63"/>
  <c r="I63"/>
  <c r="L63"/>
  <c r="L53"/>
  <c r="H53"/>
  <c r="E53"/>
  <c r="K53"/>
  <c r="D22"/>
  <c r="D32"/>
  <c r="J31" l="1"/>
  <c r="N31"/>
  <c r="G31"/>
  <c r="K31"/>
  <c r="F31"/>
  <c r="H31"/>
  <c r="L31"/>
  <c r="I31"/>
  <c r="M31"/>
  <c r="G21"/>
  <c r="K21"/>
  <c r="F21"/>
  <c r="H21"/>
  <c r="L21"/>
  <c r="I21"/>
  <c r="M21"/>
  <c r="J21"/>
  <c r="N21"/>
  <c r="D56"/>
  <c r="D66"/>
  <c r="G65" l="1"/>
  <c r="K65"/>
  <c r="F65"/>
  <c r="H65"/>
  <c r="L65"/>
  <c r="I65"/>
  <c r="M65"/>
  <c r="J65"/>
  <c r="N65"/>
  <c r="I55"/>
  <c r="M55"/>
  <c r="J55"/>
  <c r="N55"/>
  <c r="G55"/>
  <c r="K55"/>
  <c r="F55"/>
  <c r="H55"/>
  <c r="L55"/>
  <c r="E31"/>
  <c r="E21"/>
  <c r="E65" l="1"/>
  <c r="E55"/>
  <c r="F9"/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D28" i="5" l="1"/>
  <c r="C7" i="1"/>
  <c r="J8" i="7"/>
  <c r="D8"/>
  <c r="D8" i="15"/>
  <c r="E5" i="18" l="1"/>
  <c r="C5" i="1"/>
  <c r="E5" i="17"/>
  <c r="C4" i="1"/>
  <c r="C6"/>
  <c r="D5" i="7"/>
  <c r="D7"/>
  <c r="D7" i="15"/>
  <c r="D5"/>
  <c r="E10" i="1"/>
  <c r="C20" i="15" l="1"/>
  <c r="C19"/>
  <c r="M9" i="4" l="1"/>
  <c r="A93" i="8" l="1"/>
  <c r="B93" s="1"/>
  <c r="A94"/>
  <c r="C94" s="1"/>
  <c r="A4"/>
  <c r="B4" s="1"/>
  <c r="A5"/>
  <c r="B5" s="1"/>
  <c r="A6"/>
  <c r="A7"/>
  <c r="B7" s="1"/>
  <c r="A8"/>
  <c r="B8" s="1"/>
  <c r="C8"/>
  <c r="A9"/>
  <c r="B9" s="1"/>
  <c r="A10"/>
  <c r="C10" s="1"/>
  <c r="A11"/>
  <c r="B11" s="1"/>
  <c r="C11"/>
  <c r="A12"/>
  <c r="B12" s="1"/>
  <c r="A13"/>
  <c r="B13" s="1"/>
  <c r="A14"/>
  <c r="C14" s="1"/>
  <c r="A15"/>
  <c r="C15" s="1"/>
  <c r="A16"/>
  <c r="B16" s="1"/>
  <c r="A17"/>
  <c r="B17" s="1"/>
  <c r="A18"/>
  <c r="C18" s="1"/>
  <c r="A19"/>
  <c r="B19" s="1"/>
  <c r="A20"/>
  <c r="B20" s="1"/>
  <c r="A21"/>
  <c r="B21" s="1"/>
  <c r="A22"/>
  <c r="C22" s="1"/>
  <c r="A23"/>
  <c r="C23" s="1"/>
  <c r="A24"/>
  <c r="B24" s="1"/>
  <c r="A25"/>
  <c r="B25" s="1"/>
  <c r="A26"/>
  <c r="C26" s="1"/>
  <c r="A27"/>
  <c r="C27" s="1"/>
  <c r="A28"/>
  <c r="B28" s="1"/>
  <c r="A29"/>
  <c r="B29" s="1"/>
  <c r="A30"/>
  <c r="C30" s="1"/>
  <c r="A31"/>
  <c r="C31" s="1"/>
  <c r="A32"/>
  <c r="B32" s="1"/>
  <c r="A33"/>
  <c r="B33" s="1"/>
  <c r="A34"/>
  <c r="C34" s="1"/>
  <c r="A35"/>
  <c r="B35" s="1"/>
  <c r="A36"/>
  <c r="B36" s="1"/>
  <c r="A37"/>
  <c r="B37" s="1"/>
  <c r="A38"/>
  <c r="C38" s="1"/>
  <c r="A39"/>
  <c r="C39" s="1"/>
  <c r="A40"/>
  <c r="B40" s="1"/>
  <c r="A41"/>
  <c r="B41" s="1"/>
  <c r="A42"/>
  <c r="C42" s="1"/>
  <c r="A43"/>
  <c r="B43" s="1"/>
  <c r="A44"/>
  <c r="B44" s="1"/>
  <c r="A45"/>
  <c r="B45" s="1"/>
  <c r="A46"/>
  <c r="C46" s="1"/>
  <c r="A47"/>
  <c r="C47" s="1"/>
  <c r="A48"/>
  <c r="B48" s="1"/>
  <c r="A49"/>
  <c r="B49" s="1"/>
  <c r="A50"/>
  <c r="C50" s="1"/>
  <c r="A51"/>
  <c r="B51" s="1"/>
  <c r="A52"/>
  <c r="B52" s="1"/>
  <c r="A53"/>
  <c r="B53" s="1"/>
  <c r="A54"/>
  <c r="C54" s="1"/>
  <c r="A55"/>
  <c r="C55" s="1"/>
  <c r="A56"/>
  <c r="B56" s="1"/>
  <c r="A57"/>
  <c r="B57" s="1"/>
  <c r="A58"/>
  <c r="C58" s="1"/>
  <c r="A59"/>
  <c r="C59" s="1"/>
  <c r="A60"/>
  <c r="B60" s="1"/>
  <c r="A61"/>
  <c r="B61" s="1"/>
  <c r="A62"/>
  <c r="C62" s="1"/>
  <c r="A63"/>
  <c r="C63" s="1"/>
  <c r="A64"/>
  <c r="B64" s="1"/>
  <c r="A65"/>
  <c r="B65" s="1"/>
  <c r="A66"/>
  <c r="C66" s="1"/>
  <c r="A67"/>
  <c r="B67" s="1"/>
  <c r="A68"/>
  <c r="B68" s="1"/>
  <c r="A69"/>
  <c r="B69" s="1"/>
  <c r="A70"/>
  <c r="C70" s="1"/>
  <c r="A71"/>
  <c r="B71" s="1"/>
  <c r="A72"/>
  <c r="B72" s="1"/>
  <c r="A73"/>
  <c r="B73" s="1"/>
  <c r="A74"/>
  <c r="C74" s="1"/>
  <c r="A75"/>
  <c r="C75" s="1"/>
  <c r="A76"/>
  <c r="B76" s="1"/>
  <c r="A77"/>
  <c r="B77" s="1"/>
  <c r="A78"/>
  <c r="C78" s="1"/>
  <c r="A79"/>
  <c r="B79" s="1"/>
  <c r="A80"/>
  <c r="B80" s="1"/>
  <c r="A81"/>
  <c r="B81" s="1"/>
  <c r="A82"/>
  <c r="C82" s="1"/>
  <c r="A83"/>
  <c r="B83" s="1"/>
  <c r="A84"/>
  <c r="B84" s="1"/>
  <c r="A85"/>
  <c r="B85" s="1"/>
  <c r="A86"/>
  <c r="C86" s="1"/>
  <c r="A87"/>
  <c r="B87" s="1"/>
  <c r="A88"/>
  <c r="B88" s="1"/>
  <c r="A89"/>
  <c r="B89" s="1"/>
  <c r="A90"/>
  <c r="C90" s="1"/>
  <c r="A91"/>
  <c r="C91" s="1"/>
  <c r="A92"/>
  <c r="B92" s="1"/>
  <c r="A3"/>
  <c r="M22" i="4"/>
  <c r="K22"/>
  <c r="K21"/>
  <c r="J21"/>
  <c r="I21"/>
  <c r="H21"/>
  <c r="G21"/>
  <c r="F21"/>
  <c r="E21"/>
  <c r="D21"/>
  <c r="M20"/>
  <c r="M19"/>
  <c r="M16"/>
  <c r="M18"/>
  <c r="M17"/>
  <c r="M15"/>
  <c r="M14"/>
  <c r="M13"/>
  <c r="M12"/>
  <c r="M11"/>
  <c r="C3" i="8" l="1"/>
  <c r="B3"/>
  <c r="C6"/>
  <c r="B6"/>
  <c r="C43"/>
  <c r="B47"/>
  <c r="B59"/>
  <c r="B27"/>
  <c r="C51"/>
  <c r="B31"/>
  <c r="B63"/>
  <c r="C19"/>
  <c r="C7"/>
  <c r="C79"/>
  <c r="B39"/>
  <c r="B15"/>
  <c r="C4"/>
  <c r="C67"/>
  <c r="C35"/>
  <c r="B55"/>
  <c r="B23"/>
  <c r="M21" i="4"/>
  <c r="B94" i="8"/>
  <c r="C83"/>
  <c r="B75"/>
  <c r="C72"/>
  <c r="C64"/>
  <c r="C60"/>
  <c r="C56"/>
  <c r="C52"/>
  <c r="C48"/>
  <c r="C44"/>
  <c r="C40"/>
  <c r="C36"/>
  <c r="C32"/>
  <c r="C28"/>
  <c r="C24"/>
  <c r="C20"/>
  <c r="C16"/>
  <c r="C12"/>
  <c r="C80"/>
  <c r="B66"/>
  <c r="B62"/>
  <c r="B58"/>
  <c r="B54"/>
  <c r="B50"/>
  <c r="B46"/>
  <c r="B42"/>
  <c r="B38"/>
  <c r="B34"/>
  <c r="B30"/>
  <c r="B26"/>
  <c r="B22"/>
  <c r="B18"/>
  <c r="B14"/>
  <c r="B10"/>
  <c r="B91"/>
  <c r="C88"/>
  <c r="C87"/>
  <c r="C71"/>
  <c r="C84"/>
  <c r="C68"/>
  <c r="C92"/>
  <c r="C76"/>
  <c r="B90"/>
  <c r="B86"/>
  <c r="B82"/>
  <c r="B78"/>
  <c r="B74"/>
  <c r="B70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17"/>
  <c r="C13"/>
  <c r="C9"/>
  <c r="C5"/>
  <c r="N11" i="7" l="1"/>
  <c r="L11"/>
  <c r="H11"/>
  <c r="P11"/>
  <c r="M11"/>
  <c r="O11"/>
  <c r="J11"/>
  <c r="K11"/>
  <c r="I11"/>
  <c r="F11"/>
  <c r="M8" i="4"/>
  <c r="M7"/>
  <c r="D6" i="15"/>
  <c r="D6" i="7"/>
  <c r="Q13" l="1"/>
  <c r="Q15"/>
  <c r="Q11"/>
  <c r="Q12"/>
  <c r="Q14"/>
  <c r="C41"/>
  <c r="C29"/>
  <c r="C20"/>
  <c r="C14"/>
  <c r="C12"/>
  <c r="C19"/>
  <c r="C26"/>
  <c r="C31"/>
  <c r="C32"/>
  <c r="C16"/>
  <c r="C25"/>
  <c r="C28"/>
  <c r="C34"/>
  <c r="C15"/>
  <c r="C39"/>
  <c r="C36"/>
  <c r="C17"/>
  <c r="C33"/>
  <c r="C22"/>
  <c r="C38"/>
  <c r="C27"/>
  <c r="C30"/>
  <c r="C13"/>
  <c r="C23"/>
  <c r="C18"/>
  <c r="C35"/>
  <c r="C21"/>
  <c r="C40"/>
  <c r="C24"/>
  <c r="C37"/>
</calcChain>
</file>

<file path=xl/sharedStrings.xml><?xml version="1.0" encoding="utf-8"?>
<sst xmlns="http://schemas.openxmlformats.org/spreadsheetml/2006/main" count="1342" uniqueCount="667">
  <si>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</si>
  <si>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</si>
  <si>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</si>
  <si>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</si>
  <si>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</si>
  <si>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</si>
  <si>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</si>
  <si>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</si>
  <si>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</si>
  <si>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</si>
  <si>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</si>
  <si>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</si>
  <si>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</si>
  <si>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</si>
  <si>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</si>
  <si>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</si>
  <si>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</si>
  <si>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</si>
  <si>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</si>
  <si>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</si>
  <si>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</si>
  <si>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</si>
  <si>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</si>
  <si>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</si>
  <si>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</si>
  <si>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</si>
  <si>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</si>
  <si>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</si>
  <si>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</si>
  <si>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</si>
  <si>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</si>
  <si>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</si>
  <si>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</si>
  <si>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</si>
  <si>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</si>
  <si>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</si>
  <si>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</si>
  <si>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</si>
  <si>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</si>
  <si>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</si>
  <si>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</si>
  <si>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</si>
  <si>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</si>
  <si>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</si>
  <si>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</si>
  <si>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</si>
  <si>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</si>
  <si>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</si>
  <si>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</si>
  <si>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</si>
  <si>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</si>
  <si>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</si>
  <si>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</si>
  <si>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</si>
  <si>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</si>
  <si>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</si>
  <si>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</si>
  <si>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</si>
  <si>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</si>
  <si>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</si>
  <si>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</si>
  <si>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</si>
  <si>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</si>
  <si>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</si>
  <si>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</si>
  <si>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</si>
  <si>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</si>
  <si>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</si>
  <si>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</si>
  <si>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</si>
  <si>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</si>
  <si>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</si>
  <si>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</si>
  <si>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</si>
  <si>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</si>
  <si>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</si>
  <si>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</si>
  <si>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</si>
  <si>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</si>
  <si>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</si>
  <si>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</si>
  <si>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</si>
  <si>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</si>
  <si>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</si>
  <si>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</si>
  <si>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</si>
  <si>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</si>
  <si>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</si>
  <si>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</si>
  <si>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</si>
  <si>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</si>
  <si>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</si>
  <si>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</si>
  <si>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</si>
  <si>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</si>
  <si>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</si>
  <si>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</si>
  <si>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</si>
  <si>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</si>
  <si>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</si>
  <si>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</si>
  <si>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</si>
  <si>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</si>
  <si>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</si>
  <si>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</si>
  <si>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</si>
  <si>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</si>
  <si>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</si>
  <si>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</si>
  <si>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</si>
  <si>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</si>
  <si>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</si>
  <si>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</si>
  <si>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</si>
  <si>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</si>
  <si>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</si>
  <si>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</si>
  <si>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</si>
  <si>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</si>
  <si>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</si>
  <si>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</si>
  <si>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</si>
  <si>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</si>
  <si>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</si>
  <si>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</si>
  <si>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</si>
  <si>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</si>
  <si>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</si>
  <si>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</si>
  <si>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</si>
  <si>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</si>
  <si>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</si>
  <si>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</si>
  <si>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</si>
  <si>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</si>
  <si>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</si>
  <si>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</si>
  <si>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</si>
  <si>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</si>
  <si>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</si>
  <si>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</si>
  <si>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</si>
  <si>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</si>
  <si>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</si>
  <si>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</si>
  <si>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</si>
  <si>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</si>
  <si>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</si>
  <si>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</si>
  <si>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</si>
  <si>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</si>
  <si>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</si>
  <si>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</si>
  <si>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</si>
  <si>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</si>
  <si>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</si>
  <si>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</si>
  <si>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</si>
  <si>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</si>
  <si>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</si>
  <si>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</si>
  <si>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</si>
  <si>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</si>
  <si>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</si>
  <si>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</si>
  <si>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</si>
  <si>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</si>
  <si>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</si>
  <si>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</si>
  <si>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</si>
  <si>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</si>
  <si>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</si>
  <si>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</si>
  <si>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</si>
  <si>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</si>
  <si>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</si>
  <si>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</si>
  <si>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</si>
  <si>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</si>
  <si>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</si>
  <si>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</si>
  <si>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</si>
  <si>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</si>
  <si>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</si>
  <si>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</si>
  <si>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</si>
  <si>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</si>
  <si>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</si>
  <si>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</si>
  <si>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</si>
  <si>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</si>
  <si>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</si>
  <si>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</si>
  <si>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</si>
  <si>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</si>
  <si>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</si>
  <si>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</si>
  <si>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</si>
  <si>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</si>
  <si>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</si>
  <si>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</si>
  <si>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</si>
  <si>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</si>
  <si>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</si>
  <si>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</si>
  <si>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</si>
  <si>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</si>
  <si>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</si>
  <si>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</si>
  <si>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</si>
  <si>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</si>
  <si>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</si>
  <si>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</si>
  <si>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</si>
  <si>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</si>
  <si>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</si>
  <si>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</si>
  <si>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</si>
  <si>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</si>
  <si>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</si>
  <si>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</si>
  <si>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</si>
  <si>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</si>
  <si>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</si>
  <si>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</si>
  <si>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</si>
  <si>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</si>
  <si>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</si>
  <si>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</si>
  <si>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</si>
  <si>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</si>
  <si>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</si>
  <si>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</si>
  <si>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</si>
  <si>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</si>
  <si>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</si>
  <si>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</si>
  <si>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</si>
  <si>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</si>
  <si>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</si>
  <si>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</si>
  <si>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</si>
  <si>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</si>
  <si>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</si>
  <si>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</si>
  <si>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</si>
  <si>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</si>
  <si>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</si>
  <si>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</si>
  <si>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</si>
  <si>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</si>
  <si>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</si>
  <si>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</si>
  <si>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</si>
  <si>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</si>
  <si>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</si>
  <si>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</si>
  <si>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</si>
  <si>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</si>
  <si>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</si>
  <si>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</si>
  <si>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</si>
  <si>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</si>
  <si>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</si>
  <si>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</si>
  <si>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</si>
  <si>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</si>
  <si>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</si>
  <si>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</si>
  <si>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</si>
  <si>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</si>
  <si>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</si>
  <si>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</si>
  <si>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</si>
  <si>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</si>
  <si>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</si>
  <si>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</si>
  <si>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</si>
  <si>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</si>
  <si>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</si>
  <si>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</si>
  <si>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</si>
  <si>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</si>
  <si>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</si>
  <si>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</si>
  <si>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</si>
  <si>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</si>
  <si>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</si>
  <si>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</si>
  <si>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</si>
  <si>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</si>
  <si>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</si>
  <si>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</si>
  <si>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</si>
  <si>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</si>
  <si>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</si>
  <si>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</si>
  <si>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</si>
  <si>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</si>
  <si>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</si>
  <si>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</si>
  <si>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</si>
  <si>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</si>
  <si>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</si>
  <si>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</si>
  <si>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</si>
  <si>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</si>
  <si>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</si>
  <si>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</si>
  <si>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</si>
  <si>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</si>
  <si>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</si>
  <si>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</si>
  <si>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</si>
  <si>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</si>
  <si>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</si>
  <si>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</si>
  <si>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</si>
  <si>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</si>
  <si>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</si>
  <si>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</si>
  <si>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</si>
  <si>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</si>
  <si>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</si>
  <si>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</si>
  <si>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</si>
  <si>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</si>
  <si>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</si>
  <si>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</si>
  <si>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</si>
  <si>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</si>
  <si>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</si>
  <si>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</si>
  <si>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</si>
  <si>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</si>
  <si>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</si>
  <si>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</si>
  <si>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</si>
  <si>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</si>
  <si>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</si>
  <si>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</si>
  <si>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</si>
  <si>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</si>
  <si>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</si>
  <si>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</si>
  <si>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</si>
  <si>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</si>
  <si>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</si>
  <si>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</si>
  <si>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</si>
  <si>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</si>
  <si>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</si>
  <si>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</si>
  <si>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</si>
  <si>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</si>
  <si>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</si>
  <si>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</si>
  <si>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</si>
  <si>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</si>
  <si>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</si>
  <si>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</si>
  <si>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</si>
  <si>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</si>
  <si>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</si>
  <si>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</si>
  <si>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</si>
  <si>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</si>
  <si>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</si>
  <si>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</si>
  <si>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</si>
  <si>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</si>
  <si>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</si>
  <si>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</si>
  <si>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</si>
  <si>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</si>
  <si>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</si>
  <si>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</si>
  <si>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</si>
  <si>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</si>
  <si>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</si>
  <si>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</si>
  <si>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</si>
  <si>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</si>
  <si>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</si>
  <si>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</si>
  <si>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</si>
  <si>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</si>
  <si>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</si>
  <si>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</si>
  <si>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</si>
  <si>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</si>
  <si>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</si>
  <si>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</si>
  <si>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</si>
  <si>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</si>
  <si>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</si>
  <si>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</si>
  <si>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</si>
  <si>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</si>
  <si>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</si>
  <si>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</si>
  <si>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</si>
  <si>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</si>
  <si>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</si>
  <si>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</si>
  <si>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</si>
  <si>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</si>
  <si>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</si>
  <si>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</si>
  <si>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</si>
  <si>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</si>
  <si>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</si>
  <si>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</si>
  <si>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</si>
  <si>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</si>
  <si>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</si>
  <si>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</si>
  <si>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</si>
  <si>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</si>
  <si>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</si>
  <si>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</si>
  <si>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</si>
  <si>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</si>
  <si>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</si>
  <si>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</si>
  <si>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</si>
  <si>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</si>
  <si>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</si>
  <si>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</si>
  <si>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</si>
  <si>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</si>
  <si>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</si>
  <si>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</si>
  <si>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</si>
  <si>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</si>
  <si>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</si>
  <si>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</si>
  <si>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</si>
  <si>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</si>
  <si>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</si>
  <si>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</si>
  <si>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</si>
  <si>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</si>
  <si>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</si>
  <si>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</si>
  <si>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</si>
  <si>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</si>
  <si>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</si>
  <si>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</si>
  <si>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</si>
  <si>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</si>
  <si>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</si>
  <si>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</si>
  <si>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</si>
  <si>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</si>
  <si>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</si>
  <si>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</si>
  <si>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</si>
  <si>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</si>
  <si>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</si>
  <si>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</si>
  <si>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</si>
  <si>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</si>
  <si>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</si>
  <si>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</si>
  <si>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</si>
  <si>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</si>
  <si>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</si>
  <si>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</si>
  <si>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</si>
  <si>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</si>
  <si>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</si>
  <si>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</si>
  <si>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</si>
  <si>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</si>
  <si>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</si>
  <si>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</si>
  <si>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</si>
  <si>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</si>
  <si>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</si>
  <si>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</si>
  <si>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</si>
  <si>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</si>
  <si>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</si>
  <si>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</si>
  <si>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</si>
  <si>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</si>
  <si>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</si>
  <si>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</si>
  <si>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</si>
  <si>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</si>
  <si>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</si>
  <si>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</si>
  <si>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</si>
  <si>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</si>
  <si>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</si>
  <si>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</si>
  <si>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</si>
  <si>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</si>
  <si>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</si>
  <si>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</si>
  <si>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</si>
  <si>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</si>
  <si>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</si>
  <si>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</si>
  <si>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</si>
  <si>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</si>
  <si>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</si>
  <si>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</si>
  <si>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</si>
  <si>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</si>
  <si>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</si>
  <si>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</si>
  <si>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</si>
  <si>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</si>
  <si>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</si>
  <si>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</si>
  <si>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</si>
  <si>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</si>
  <si>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</si>
  <si>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</si>
  <si>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</si>
  <si>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</si>
  <si>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</si>
  <si>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</si>
  <si>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</si>
  <si>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</si>
  <si>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</si>
  <si>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</si>
  <si>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</si>
  <si>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</si>
  <si>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</si>
  <si>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</si>
  <si>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</si>
  <si>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</si>
  <si>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</si>
  <si>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</si>
  <si>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</si>
  <si>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</si>
  <si>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</si>
  <si>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</si>
  <si>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</si>
  <si>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</si>
  <si>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</si>
  <si>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</si>
  <si>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</si>
  <si>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</si>
  <si>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</si>
  <si>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</si>
  <si>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</si>
  <si>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</si>
  <si>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</si>
  <si>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</si>
  <si>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</si>
  <si>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</si>
  <si>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</si>
  <si>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</si>
  <si>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</si>
  <si>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</si>
  <si>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</si>
  <si>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</si>
  <si>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</si>
  <si>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</si>
  <si>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</si>
  <si>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</si>
  <si>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</si>
  <si>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</si>
  <si>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</si>
  <si>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</si>
  <si>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</si>
  <si>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</si>
  <si>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</si>
  <si>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</si>
  <si>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</si>
  <si>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</si>
  <si>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</si>
  <si>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</si>
  <si>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</si>
  <si>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</si>
  <si>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</si>
  <si>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</si>
  <si>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</si>
  <si>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</si>
  <si>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</si>
  <si>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</si>
  <si>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</si>
  <si>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</si>
  <si>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</si>
  <si>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</si>
  <si>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</si>
  <si>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</si>
  <si>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</si>
  <si>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</si>
  <si>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</si>
  <si>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</si>
  <si>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</si>
  <si>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</si>
  <si>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</si>
  <si>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</si>
  <si>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</si>
  <si>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</si>
  <si>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</si>
  <si>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</si>
  <si>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</si>
  <si>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</si>
  <si>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</si>
  <si>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</si>
  <si>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</si>
  <si>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</si>
  <si>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</si>
  <si>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</si>
  <si>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</si>
  <si>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</si>
  <si>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</si>
  <si>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</si>
  <si>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</si>
  <si>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</si>
  <si>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</si>
  <si>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</si>
  <si>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</si>
  <si>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</si>
  <si>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</si>
  <si>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</si>
  <si>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</si>
  <si>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</si>
  <si>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</si>
  <si>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</si>
  <si>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</si>
  <si>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</si>
  <si>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</si>
  <si>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</si>
  <si>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</si>
  <si>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</si>
  <si>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</si>
  <si>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</si>
  <si>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</si>
  <si>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</si>
  <si>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</si>
  <si>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</si>
  <si>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</si>
  <si>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</si>
  <si>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</si>
  <si>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</si>
  <si>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</si>
  <si>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</si>
  <si>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</si>
  <si>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</si>
  <si>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</si>
  <si>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</si>
  <si>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</si>
  <si>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</si>
  <si>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</si>
  <si>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</si>
  <si>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</si>
  <si>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</si>
  <si>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</si>
  <si>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Hellenstein-Energie-Logistik GmbH</t>
  </si>
  <si>
    <t>9870017400001</t>
  </si>
  <si>
    <t>Meeboldstr. 1</t>
  </si>
  <si>
    <t>Heidenheim an der Brenz</t>
  </si>
  <si>
    <t>Herr Frederik Gruschka</t>
  </si>
  <si>
    <t>07321/328 368</t>
  </si>
  <si>
    <t>NCHN007001740000</t>
  </si>
  <si>
    <t>Heidenheim</t>
  </si>
  <si>
    <t>EDM.Verteiler@stadtwerke-heidenheim.de</t>
  </si>
  <si>
    <t>DE_GHD04</t>
  </si>
  <si>
    <t>Netzgebiet Hellenstein-Energie-Logistik GmbH</t>
  </si>
</sst>
</file>

<file path=xl/styles.xml><?xml version="1.0" encoding="utf-8"?>
<styleSheet xmlns="http://schemas.openxmlformats.org/spreadsheetml/2006/main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Dezimal" xfId="1" builtinId="3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42287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41548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0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89522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Hellenstein-Energie-Logistik GmbH</v>
      </c>
      <c r="E28" s="38"/>
      <c r="F28" s="11"/>
      <c r="G28" s="2"/>
    </row>
    <row r="29" spans="1:15">
      <c r="B29" s="15"/>
      <c r="C29" s="22" t="s">
        <v>395</v>
      </c>
      <c r="D29" s="41" t="s">
        <v>666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5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0" priority="2">
      <formula>IF(CELL("Zeile",D30)&lt;$D$25+CELL("Zeile",$D$29),1,0)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>
    <tabColor rgb="FFFFC000"/>
    <pageSetUpPr fitToPage="1"/>
  </sheetPr>
  <dimension ref="A1:AM62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Hellenstein-Energie-Logistik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Netzgebiet Hellenstein-Energie-Logistik GmbH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7" t="str">
        <f>Netzbetreiber!$D$11</f>
        <v>9870017400001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41548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0" t="s">
        <v>611</v>
      </c>
      <c r="I13" s="270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570</v>
      </c>
      <c r="I19" s="269" t="s">
        <v>487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488</v>
      </c>
      <c r="I20" s="269" t="s">
        <v>489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6" t="s">
        <v>604</v>
      </c>
      <c r="I22" s="266" t="s">
        <v>605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6" t="s">
        <v>607</v>
      </c>
      <c r="I23" s="8" t="s">
        <v>603</v>
      </c>
      <c r="J23" s="8"/>
      <c r="K23" s="8"/>
      <c r="L23" s="267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6" t="s">
        <v>606</v>
      </c>
      <c r="I24" s="266" t="s">
        <v>613</v>
      </c>
      <c r="J24" s="8"/>
      <c r="K24" s="8"/>
      <c r="L24" s="269" t="s">
        <v>614</v>
      </c>
      <c r="M24" s="269" t="s">
        <v>616</v>
      </c>
      <c r="N24" s="269" t="s">
        <v>615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617</v>
      </c>
      <c r="D27" s="42" t="s">
        <v>618</v>
      </c>
      <c r="E27" s="15"/>
      <c r="H27" s="296" t="s">
        <v>618</v>
      </c>
      <c r="I27" s="268" t="s">
        <v>619</v>
      </c>
      <c r="J27" s="268" t="s">
        <v>620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621</v>
      </c>
      <c r="I28" s="269" t="s">
        <v>622</v>
      </c>
      <c r="J28" s="269" t="s">
        <v>623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624</v>
      </c>
      <c r="I29" s="269" t="s">
        <v>625</v>
      </c>
      <c r="J29" s="269" t="s">
        <v>626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627</v>
      </c>
      <c r="I32" s="269" t="s">
        <v>628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629</v>
      </c>
      <c r="I33" s="266" t="s">
        <v>624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544</v>
      </c>
      <c r="C35" s="24" t="s">
        <v>494</v>
      </c>
      <c r="D35" s="42">
        <v>4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6"/>
      <c r="J37" s="266"/>
      <c r="K37" s="266"/>
      <c r="L37" s="266"/>
      <c r="M37" s="267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663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8" priority="21">
      <formula>IF($D$11="Gaspool",1,0)</formula>
    </cfRule>
  </conditionalFormatting>
  <conditionalFormatting sqref="D16">
    <cfRule type="expression" dxfId="57" priority="18">
      <formula>IF($D$11="NCG",1,0)</formula>
    </cfRule>
  </conditionalFormatting>
  <conditionalFormatting sqref="D48:D62">
    <cfRule type="expression" dxfId="56" priority="17">
      <formula>IF(CELL("Zeile",D48)&lt;$D$46+CELL("Zeile",$D$48),1,0)</formula>
    </cfRule>
  </conditionalFormatting>
  <conditionalFormatting sqref="D49:D62">
    <cfRule type="expression" dxfId="55" priority="16">
      <formula>IF(CELL(D49)&lt;$D$36+27,1,0)</formula>
    </cfRule>
  </conditionalFormatting>
  <conditionalFormatting sqref="D23">
    <cfRule type="expression" dxfId="54" priority="15">
      <formula>IF($D$22=$H$22,1,0)</formula>
    </cfRule>
  </conditionalFormatting>
  <conditionalFormatting sqref="D31">
    <cfRule type="expression" dxfId="53" priority="4">
      <formula>IF($D$18="synthetisch",1,0)</formula>
    </cfRule>
  </conditionalFormatting>
  <conditionalFormatting sqref="D28">
    <cfRule type="expression" dxfId="52" priority="2">
      <formula>IF(AND($D$27=$I$27,$D$26=$H$26),1,0)</formula>
    </cfRule>
  </conditionalFormatting>
  <conditionalFormatting sqref="D26:D28">
    <cfRule type="expression" dxfId="51" priority="5">
      <formula>IF($D$18="analytisch",1,0)</formula>
    </cfRule>
  </conditionalFormatting>
  <conditionalFormatting sqref="D27">
    <cfRule type="expression" dxfId="50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7">
    <tabColor rgb="FFFF0000"/>
    <pageSetUpPr fitToPage="1"/>
  </sheetPr>
  <dimension ref="A1:XFC78"/>
  <sheetViews>
    <sheetView showGridLines="0" zoomScale="70" zoomScaleNormal="70" workbookViewId="0">
      <selection activeCell="E7" sqref="E7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Netzbetreiber!D9</f>
        <v>Hellenstein-Energie-Logistik GmbH</v>
      </c>
      <c r="F4" s="329"/>
      <c r="G4" s="3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Netzgebiet Hellenstein-Energie-Logistik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Netzbetreiber!D11</f>
        <v>9870017400001</v>
      </c>
      <c r="F6" s="328"/>
      <c r="G6" s="328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41548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 t="str">
        <f>INDEX('SLP-Verfahren'!D48:D62,'SLP-Temp-Gebiet #01'!F10)</f>
        <v>Heidenheim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/>
      <c r="G14" s="262"/>
      <c r="H14" s="51"/>
      <c r="I14" s="57"/>
      <c r="J14" s="129"/>
      <c r="K14" s="129"/>
      <c r="L14" s="129"/>
      <c r="M14" s="129"/>
      <c r="N14" s="129"/>
      <c r="O14" s="331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/>
      <c r="G15" s="262"/>
      <c r="H15" s="51"/>
      <c r="I15" s="57"/>
      <c r="J15" s="129"/>
      <c r="K15" s="129"/>
      <c r="L15" s="129"/>
      <c r="M15" s="129"/>
      <c r="N15" s="129"/>
      <c r="O15" s="160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17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17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1</v>
      </c>
      <c r="F21" s="280">
        <f>ROUND(F22/$D$22,4)</f>
        <v>0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1</v>
      </c>
      <c r="E22" s="282">
        <v>1</v>
      </c>
      <c r="F22" s="282"/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500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341" t="s">
        <v>663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>
        <v>108401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3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0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0.55000000000000004</v>
      </c>
      <c r="F31" s="278">
        <f>ROUND(F32/$D$32,4)</f>
        <v>0.3</v>
      </c>
      <c r="G31" s="278">
        <f t="shared" ref="G31:N31" si="3">ROUND(G32/$D$32,4)</f>
        <v>0.15</v>
      </c>
      <c r="H31" s="278">
        <f t="shared" si="3"/>
        <v>0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</v>
      </c>
      <c r="E32" s="279">
        <v>0.55000000000000004</v>
      </c>
      <c r="F32" s="279">
        <v>0.3</v>
      </c>
      <c r="G32" s="279">
        <v>0.15</v>
      </c>
      <c r="H32" s="279"/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/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/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602</v>
      </c>
      <c r="F35" s="155" t="s">
        <v>602</v>
      </c>
      <c r="G35" s="155" t="s">
        <v>602</v>
      </c>
      <c r="H35" s="155"/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452</v>
      </c>
      <c r="H36" s="161"/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1</v>
      </c>
      <c r="F55" s="278">
        <f>ROUND(F56/$D$56,4)</f>
        <v>0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1</v>
      </c>
      <c r="E56" s="279">
        <f>E22</f>
        <v>1</v>
      </c>
      <c r="F56" s="279">
        <f t="shared" ref="F56:N56" si="6">F22</f>
        <v>0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MeteoGroup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Heidenheim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>
        <f>E25</f>
        <v>108401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>
        <f t="shared" ref="F60:N60" si="10">F26</f>
        <v>0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v>3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0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0.55000000000000004</v>
      </c>
      <c r="F65" s="278">
        <f>ROUND(F66/$D$66,4)</f>
        <v>0.3</v>
      </c>
      <c r="G65" s="278">
        <f t="shared" ref="G65:N65" si="12">ROUND(G66/$D$66,4)</f>
        <v>0.15</v>
      </c>
      <c r="H65" s="278">
        <f t="shared" si="12"/>
        <v>0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528</v>
      </c>
      <c r="D66" s="183">
        <f>SUMPRODUCT(E66:N66,E63:N63)</f>
        <v>1</v>
      </c>
      <c r="E66" s="286">
        <f>E32</f>
        <v>0.55000000000000004</v>
      </c>
      <c r="F66" s="286">
        <f t="shared" ref="F66:G69" si="13">F32</f>
        <v>0.3</v>
      </c>
      <c r="G66" s="286">
        <f t="shared" si="13"/>
        <v>0.15</v>
      </c>
      <c r="H66" s="286"/>
      <c r="I66" s="286">
        <f t="shared" ref="I66:N66" si="14">I32</f>
        <v>0</v>
      </c>
      <c r="J66" s="286">
        <f t="shared" si="14"/>
        <v>0</v>
      </c>
      <c r="K66" s="286">
        <f t="shared" si="14"/>
        <v>0</v>
      </c>
      <c r="L66" s="286">
        <f t="shared" si="14"/>
        <v>0</v>
      </c>
      <c r="M66" s="286">
        <f t="shared" si="14"/>
        <v>0</v>
      </c>
      <c r="N66" s="286">
        <f t="shared" si="14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13"/>
        <v>D-1</v>
      </c>
      <c r="G67" s="155" t="str">
        <f t="shared" si="13"/>
        <v>D-2</v>
      </c>
      <c r="H67" s="155"/>
      <c r="I67" s="155">
        <f t="shared" ref="I67:N67" si="15">I33</f>
        <v>0</v>
      </c>
      <c r="J67" s="155">
        <f t="shared" si="15"/>
        <v>0</v>
      </c>
      <c r="K67" s="155">
        <f t="shared" si="15"/>
        <v>0</v>
      </c>
      <c r="L67" s="155">
        <f t="shared" si="15"/>
        <v>0</v>
      </c>
      <c r="M67" s="155">
        <f t="shared" si="15"/>
        <v>0</v>
      </c>
      <c r="N67" s="155">
        <f t="shared" si="15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Kalendertag</v>
      </c>
      <c r="F68" s="158" t="str">
        <f t="shared" si="13"/>
        <v>Kalendertag</v>
      </c>
      <c r="G68" s="158" t="str">
        <f t="shared" si="13"/>
        <v>Kalendertag</v>
      </c>
      <c r="H68" s="158"/>
      <c r="I68" s="161">
        <f t="shared" ref="I68:N68" si="16">I34</f>
        <v>0</v>
      </c>
      <c r="J68" s="161">
        <f t="shared" si="16"/>
        <v>0</v>
      </c>
      <c r="K68" s="161">
        <f t="shared" si="16"/>
        <v>0</v>
      </c>
      <c r="L68" s="161">
        <f t="shared" si="16"/>
        <v>0</v>
      </c>
      <c r="M68" s="161">
        <f t="shared" si="16"/>
        <v>0</v>
      </c>
      <c r="N68" s="161">
        <f t="shared" si="16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UCT</v>
      </c>
      <c r="F69" s="158" t="str">
        <f t="shared" si="13"/>
        <v>UCT</v>
      </c>
      <c r="G69" s="158" t="str">
        <f t="shared" si="13"/>
        <v>UCT</v>
      </c>
      <c r="H69" s="158"/>
      <c r="I69" s="161" t="str">
        <f t="shared" ref="I69:N69" si="17">I35</f>
        <v>CET/CEST</v>
      </c>
      <c r="J69" s="161" t="str">
        <f t="shared" si="17"/>
        <v>CET/CEST</v>
      </c>
      <c r="K69" s="161" t="str">
        <f t="shared" si="17"/>
        <v>CET/CEST</v>
      </c>
      <c r="L69" s="161" t="str">
        <f t="shared" si="17"/>
        <v>CET/CEST</v>
      </c>
      <c r="M69" s="161" t="str">
        <f t="shared" si="17"/>
        <v>CET/CEST</v>
      </c>
      <c r="N69" s="161" t="str">
        <f t="shared" si="17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452</v>
      </c>
      <c r="F70" s="162" t="s">
        <v>452</v>
      </c>
      <c r="G70" s="162" t="s">
        <v>452</v>
      </c>
      <c r="H70" s="162"/>
      <c r="I70" s="162">
        <f t="shared" ref="I70:N70" si="18">I36</f>
        <v>0</v>
      </c>
      <c r="J70" s="162">
        <f t="shared" si="18"/>
        <v>0</v>
      </c>
      <c r="K70" s="162">
        <f t="shared" si="18"/>
        <v>0</v>
      </c>
      <c r="L70" s="162">
        <f t="shared" si="18"/>
        <v>0</v>
      </c>
      <c r="M70" s="162">
        <f t="shared" si="18"/>
        <v>0</v>
      </c>
      <c r="N70" s="162">
        <f t="shared" si="18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9" priority="32">
      <formula>IF(E$20&lt;=$F$18,1,0)</formula>
    </cfRule>
  </conditionalFormatting>
  <conditionalFormatting sqref="E32:N36">
    <cfRule type="expression" dxfId="48" priority="31">
      <formula>IF(E$30&lt;=$F$28,1,0)</formula>
    </cfRule>
  </conditionalFormatting>
  <conditionalFormatting sqref="E26:F26">
    <cfRule type="expression" dxfId="47" priority="30">
      <formula>IF(E$20&lt;=$F$18,1,0)</formula>
    </cfRule>
  </conditionalFormatting>
  <conditionalFormatting sqref="E26:N26">
    <cfRule type="expression" dxfId="46" priority="29">
      <formula>IF(E$20&lt;=$F$18,1,0)</formula>
    </cfRule>
  </conditionalFormatting>
  <conditionalFormatting sqref="E56:N59">
    <cfRule type="expression" dxfId="45" priority="26">
      <formula>IF(E$54&lt;=$F$52,1,0)</formula>
    </cfRule>
  </conditionalFormatting>
  <conditionalFormatting sqref="E60:N60">
    <cfRule type="expression" dxfId="44" priority="25">
      <formula>IF(E$54&lt;=$F$52,1,0)</formula>
    </cfRule>
  </conditionalFormatting>
  <conditionalFormatting sqref="E66:N68">
    <cfRule type="expression" dxfId="43" priority="19">
      <formula>IF(E$64&lt;=$F$62,1,0)</formula>
    </cfRule>
  </conditionalFormatting>
  <conditionalFormatting sqref="E65:N68 E70:N70">
    <cfRule type="expression" dxfId="42" priority="17">
      <formula>IF(E$64&gt;$F$62,1,0)</formula>
    </cfRule>
  </conditionalFormatting>
  <conditionalFormatting sqref="E56:N60">
    <cfRule type="expression" dxfId="41" priority="16">
      <formula>IF(E$54&gt;$F$52,1,0)</formula>
    </cfRule>
  </conditionalFormatting>
  <conditionalFormatting sqref="E21:N26">
    <cfRule type="expression" dxfId="40" priority="15">
      <formula>IF(E$20&gt;$F$18,1,0)</formula>
    </cfRule>
  </conditionalFormatting>
  <conditionalFormatting sqref="E32:N36">
    <cfRule type="expression" dxfId="39" priority="14">
      <formula>IF(E$30&gt;$F$28,1,0)</formula>
    </cfRule>
  </conditionalFormatting>
  <conditionalFormatting sqref="H11 H8:H9">
    <cfRule type="expression" dxfId="38" priority="13">
      <formula>IF($F$9=1,1,0)</formula>
    </cfRule>
  </conditionalFormatting>
  <conditionalFormatting sqref="E55:N55">
    <cfRule type="expression" dxfId="37" priority="12">
      <formula>IF(E$54&gt;$F$52,1,0)</formula>
    </cfRule>
  </conditionalFormatting>
  <conditionalFormatting sqref="E31:N31">
    <cfRule type="expression" dxfId="36" priority="11">
      <formula>IF(E$30&gt;$F$28,1,0)</formula>
    </cfRule>
  </conditionalFormatting>
  <conditionalFormatting sqref="E70:N70">
    <cfRule type="expression" dxfId="35" priority="10">
      <formula>IF(E$64&lt;=$F$62,1,0)</formula>
    </cfRule>
  </conditionalFormatting>
  <conditionalFormatting sqref="H10">
    <cfRule type="expression" dxfId="34" priority="9">
      <formula>IF($F$9=1,1,0)</formula>
    </cfRule>
  </conditionalFormatting>
  <conditionalFormatting sqref="E69:N69">
    <cfRule type="expression" dxfId="33" priority="6">
      <formula>IF(E$64&lt;=$F$62,1,0)</formula>
    </cfRule>
  </conditionalFormatting>
  <conditionalFormatting sqref="E69:N69">
    <cfRule type="expression" dxfId="32" priority="5">
      <formula>IF(E$64&gt;$F$62,1,0)</formula>
    </cfRule>
  </conditionalFormatting>
  <conditionalFormatting sqref="E66:H68">
    <cfRule type="expression" dxfId="31" priority="4">
      <formula>IF(E$64&lt;=$F$62,1,0)</formula>
    </cfRule>
  </conditionalFormatting>
  <conditionalFormatting sqref="E66:H68">
    <cfRule type="expression" dxfId="30" priority="3">
      <formula>IF(E$64&gt;$F$62,1,0)</formula>
    </cfRule>
  </conditionalFormatting>
  <conditionalFormatting sqref="E69:H69">
    <cfRule type="expression" dxfId="29" priority="2">
      <formula>IF(E$64&lt;=$F$62,1,0)</formula>
    </cfRule>
  </conditionalFormatting>
  <conditionalFormatting sqref="E69:H69">
    <cfRule type="expression" dxfId="28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I66:N68 E36:F36 E56:N60 E22 I22:N22 F52 G24:N24 I70:N70 E33:G33 I69:N69 G25:N25 G26:N26 I34:N34 I32:N32 I33:N33 I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Netzbetreiber!$D$9</f>
        <v>Hellenstein-Energie-Logistik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Netzgebiet Hellenstein-Energie-Logistik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Netzbetreiber!$D$11</f>
        <v>9870017400001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41548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2">
        <f>INDEX('SLP-Verfahren'!D48:D62,'SLP-Temp-Gebiet #02'!F10)</f>
        <v>0</v>
      </c>
      <c r="G11" s="332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 t="s">
        <v>85</v>
      </c>
      <c r="G14" s="262" t="s">
        <v>567</v>
      </c>
      <c r="H14" s="51">
        <v>0</v>
      </c>
      <c r="I14" s="57"/>
      <c r="J14" s="129"/>
      <c r="K14" s="129"/>
      <c r="L14" s="129"/>
      <c r="M14" s="129"/>
      <c r="N14" s="129"/>
      <c r="O14" s="331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 t="s">
        <v>71</v>
      </c>
      <c r="G15" s="262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289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28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7" priority="18">
      <formula>IF(E$20&lt;=$F$18,1,0)</formula>
    </cfRule>
  </conditionalFormatting>
  <conditionalFormatting sqref="E32:N36">
    <cfRule type="expression" dxfId="26" priority="17">
      <formula>IF(E$30&lt;=$F$28,1,0)</formula>
    </cfRule>
  </conditionalFormatting>
  <conditionalFormatting sqref="E26:F26">
    <cfRule type="expression" dxfId="25" priority="16">
      <formula>IF(E$20&lt;=$F$18,1,0)</formula>
    </cfRule>
  </conditionalFormatting>
  <conditionalFormatting sqref="E26:N26">
    <cfRule type="expression" dxfId="24" priority="15">
      <formula>IF(E$20&lt;=$F$18,1,0)</formula>
    </cfRule>
  </conditionalFormatting>
  <conditionalFormatting sqref="E56:N59">
    <cfRule type="expression" dxfId="23" priority="14">
      <formula>IF(E$54&lt;=$F$52,1,0)</formula>
    </cfRule>
  </conditionalFormatting>
  <conditionalFormatting sqref="E60:N60">
    <cfRule type="expression" dxfId="22" priority="13">
      <formula>IF(E$54&lt;=$F$52,1,0)</formula>
    </cfRule>
  </conditionalFormatting>
  <conditionalFormatting sqref="E66:N68">
    <cfRule type="expression" dxfId="21" priority="12">
      <formula>IF(E$64&lt;=$F$62,1,0)</formula>
    </cfRule>
  </conditionalFormatting>
  <conditionalFormatting sqref="E65:N68 E70:N70">
    <cfRule type="expression" dxfId="20" priority="11">
      <formula>IF(E$64&gt;$F$62,1,0)</formula>
    </cfRule>
  </conditionalFormatting>
  <conditionalFormatting sqref="E56:N60">
    <cfRule type="expression" dxfId="19" priority="10">
      <formula>IF(E$54&gt;$F$52,1,0)</formula>
    </cfRule>
  </conditionalFormatting>
  <conditionalFormatting sqref="E21:N26">
    <cfRule type="expression" dxfId="18" priority="9">
      <formula>IF(E$20&gt;$F$18,1,0)</formula>
    </cfRule>
  </conditionalFormatting>
  <conditionalFormatting sqref="E32:N36">
    <cfRule type="expression" dxfId="17" priority="8">
      <formula>IF(E$30&gt;$F$28,1,0)</formula>
    </cfRule>
  </conditionalFormatting>
  <conditionalFormatting sqref="H11 H8:H9">
    <cfRule type="expression" dxfId="16" priority="7">
      <formula>IF($F$9=1,1,0)</formula>
    </cfRule>
  </conditionalFormatting>
  <conditionalFormatting sqref="E55:N55">
    <cfRule type="expression" dxfId="15" priority="6">
      <formula>IF(E$54&gt;$F$52,1,0)</formula>
    </cfRule>
  </conditionalFormatting>
  <conditionalFormatting sqref="E31:N31">
    <cfRule type="expression" dxfId="14" priority="5">
      <formula>IF(E$30&gt;$F$28,1,0)</formula>
    </cfRule>
  </conditionalFormatting>
  <conditionalFormatting sqref="E70:N70">
    <cfRule type="expression" dxfId="13" priority="4">
      <formula>IF(E$64&lt;=$F$62,1,0)</formula>
    </cfRule>
  </conditionalFormatting>
  <conditionalFormatting sqref="H10">
    <cfRule type="expression" dxfId="12" priority="3">
      <formula>IF($F$9=1,1,0)</formula>
    </cfRule>
  </conditionalFormatting>
  <conditionalFormatting sqref="E69:N69">
    <cfRule type="expression" dxfId="11" priority="2">
      <formula>IF(E$64&lt;=$F$62,1,0)</formula>
    </cfRule>
  </conditionalFormatting>
  <conditionalFormatting sqref="E69:N69">
    <cfRule type="expression" dxfId="1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3">
    <tabColor rgb="FFFFFF00"/>
    <pageSetUpPr fitToPage="1"/>
  </sheetPr>
  <dimension ref="A1:Z59"/>
  <sheetViews>
    <sheetView showGridLines="0" zoomScale="80" zoomScaleNormal="80" workbookViewId="0">
      <selection activeCell="E12" sqref="E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Hellenstein-Energie-Logistik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Hellenstein-Energie-Logistik GmbH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9870017400001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41548</v>
      </c>
      <c r="E8" s="129"/>
      <c r="F8" s="129"/>
      <c r="H8" s="127" t="s">
        <v>494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1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3" t="s">
        <v>643</v>
      </c>
    </row>
    <row r="11" spans="2:26" ht="15.75" thickBot="1">
      <c r="B11" s="138" t="s">
        <v>495</v>
      </c>
      <c r="C11" s="139" t="s">
        <v>506</v>
      </c>
      <c r="D11" s="292" t="s">
        <v>247</v>
      </c>
      <c r="E11" s="342" t="s">
        <v>4</v>
      </c>
      <c r="F11" s="294" t="str">
        <f>VLOOKUP($E11,'BDEW-Standard'!$B$3:$M$158,F$9,0)</f>
        <v>HK3</v>
      </c>
      <c r="H11" s="165">
        <f>ROUND(VLOOKUP($E11,'BDEW-Standard'!$B$3:$M$158,H$9,0),7)</f>
        <v>0.40409319999999999</v>
      </c>
      <c r="I11" s="165">
        <f>ROUND(VLOOKUP($E11,'BDEW-Standard'!$B$3:$M$158,I$9,0),7)</f>
        <v>-24.439296800000001</v>
      </c>
      <c r="J11" s="165">
        <f>ROUND(VLOOKUP($E11,'BDEW-Standard'!$B$3:$M$158,J$9,0),7)</f>
        <v>6.5718174999999999</v>
      </c>
      <c r="K11" s="165">
        <f>ROUND(VLOOKUP($E11,'BDEW-Standard'!$B$3:$M$158,K$9,0),7)</f>
        <v>0.71077100000000004</v>
      </c>
      <c r="L11" s="334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5">
        <f>($H11/(1+($I11/($Q$9-$L11))^$J11)+$K11)+MAX($M11*$Q$9+$N11,$O11*$Q$9+$P11)</f>
        <v>1.0561214000512988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40">
        <v>1</v>
      </c>
      <c r="C12" s="141" t="str">
        <f t="shared" ref="C12:C41" si="0">$D$6</f>
        <v>Netzgebiet Hellenstein-Energie-Logistik GmbH</v>
      </c>
      <c r="D12" s="62" t="s">
        <v>247</v>
      </c>
      <c r="E12" s="164" t="s">
        <v>38</v>
      </c>
      <c r="F12" s="295" t="str">
        <f>VLOOKUP($E12,'BDEW-Standard'!$B$3:$M$158,F$9,0)</f>
        <v>W14</v>
      </c>
      <c r="H12" s="272">
        <f>ROUND(VLOOKUP($E12,'BDEW-Standard'!$B$3:$M$158,H$9,0),7)</f>
        <v>3.1764404000000002</v>
      </c>
      <c r="I12" s="272">
        <f>ROUND(VLOOKUP($E12,'BDEW-Standard'!$B$3:$M$158,I$9,0),7)</f>
        <v>-37.410583199999998</v>
      </c>
      <c r="J12" s="272">
        <f>ROUND(VLOOKUP($E12,'BDEW-Standard'!$B$3:$M$158,J$9,0),7)</f>
        <v>6.1622336000000004</v>
      </c>
      <c r="K12" s="272">
        <f>ROUND(VLOOKUP($E12,'BDEW-Standard'!$B$3:$M$158,K$9,0),7)</f>
        <v>7.5937699999999997E-2</v>
      </c>
      <c r="L12" s="336">
        <f>ROUND(VLOOKUP($E12,'BDEW-Standard'!$B$3:$M$158,L$9,0),1)</f>
        <v>40</v>
      </c>
      <c r="M12" s="272">
        <f>ROUND(VLOOKUP($E12,'BDEW-Standard'!$B$3:$M$158,M$9,0),7)</f>
        <v>0</v>
      </c>
      <c r="N12" s="272">
        <f>ROUND(VLOOKUP($E12,'BDEW-Standard'!$B$3:$M$158,N$9,0),7)</f>
        <v>0</v>
      </c>
      <c r="O12" s="272">
        <f>ROUND(VLOOKUP($E12,'BDEW-Standard'!$B$3:$M$158,O$9,0),7)</f>
        <v>0</v>
      </c>
      <c r="P12" s="272">
        <f>ROUND(VLOOKUP($E12,'BDEW-Standard'!$B$3:$M$158,P$9,0),7)</f>
        <v>0</v>
      </c>
      <c r="Q12" s="337">
        <f t="shared" ref="Q12:Q15" si="1">($H12/(1+($I12/($Q$9-$L12))^$J12)+$K12)+MAX($M12*$Q$9+$N12,$O12*$Q$9+$P12)</f>
        <v>0.95374033288062621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2" customFormat="1">
      <c r="B13" s="143">
        <v>2</v>
      </c>
      <c r="C13" s="144" t="str">
        <f t="shared" si="0"/>
        <v>Netzgebiet Hellenstein-Energie-Logistik GmbH</v>
      </c>
      <c r="D13" s="62" t="s">
        <v>247</v>
      </c>
      <c r="E13" s="164" t="s">
        <v>46</v>
      </c>
      <c r="F13" s="295" t="str">
        <f>VLOOKUP($E13,'BDEW-Standard'!$B$3:$M$158,F$9,0)</f>
        <v>W24</v>
      </c>
      <c r="H13" s="272">
        <f>ROUND(VLOOKUP($E13,'BDEW-Standard'!$B$3:$M$158,H$9,0),7)</f>
        <v>2.5078170000000002</v>
      </c>
      <c r="I13" s="272">
        <f>ROUND(VLOOKUP($E13,'BDEW-Standard'!$B$3:$M$158,I$9,0),7)</f>
        <v>-35.036736300000001</v>
      </c>
      <c r="J13" s="272">
        <f>ROUND(VLOOKUP($E13,'BDEW-Standard'!$B$3:$M$158,J$9,0),7)</f>
        <v>6.2430158999999996</v>
      </c>
      <c r="K13" s="272">
        <f>ROUND(VLOOKUP($E13,'BDEW-Standard'!$B$3:$M$158,K$9,0),7)</f>
        <v>0.1025195</v>
      </c>
      <c r="L13" s="336">
        <f>ROUND(VLOOKUP($E13,'BDEW-Standard'!$B$3:$M$158,L$9,0),1)</f>
        <v>40</v>
      </c>
      <c r="M13" s="272">
        <f>ROUND(VLOOKUP($E13,'BDEW-Standard'!$B$3:$M$158,M$9,0),7)</f>
        <v>0</v>
      </c>
      <c r="N13" s="272">
        <f>ROUND(VLOOKUP($E13,'BDEW-Standard'!$B$3:$M$158,N$9,0),7)</f>
        <v>0</v>
      </c>
      <c r="O13" s="272">
        <f>ROUND(VLOOKUP($E13,'BDEW-Standard'!$B$3:$M$158,O$9,0),7)</f>
        <v>0</v>
      </c>
      <c r="P13" s="272">
        <f>ROUND(VLOOKUP($E13,'BDEW-Standard'!$B$3:$M$158,P$9,0),7)</f>
        <v>0</v>
      </c>
      <c r="Q13" s="337">
        <f t="shared" si="1"/>
        <v>1.0107516326442527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209"/>
    </row>
    <row r="14" spans="2:26" s="142" customFormat="1">
      <c r="B14" s="143">
        <v>3</v>
      </c>
      <c r="C14" s="144" t="str">
        <f t="shared" si="0"/>
        <v>Netzgebiet Hellenstein-Energie-Logistik GmbH</v>
      </c>
      <c r="D14" s="62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6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7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2" customFormat="1">
      <c r="B15" s="143">
        <v>4</v>
      </c>
      <c r="C15" s="144" t="str">
        <f t="shared" si="0"/>
        <v>Netzgebiet Hellenstein-Energie-Logistik GmbH</v>
      </c>
      <c r="D15" s="62" t="s">
        <v>247</v>
      </c>
      <c r="E15" s="164" t="s">
        <v>665</v>
      </c>
      <c r="F15" s="295" t="str">
        <f>VLOOKUP($E15,'BDEW-Standard'!$B$3:$M$158,F$9,0)</f>
        <v>HD4</v>
      </c>
      <c r="H15" s="272">
        <f>ROUND(VLOOKUP($E15,'BDEW-Standard'!$B$3:$M$158,H$9,0),7)</f>
        <v>3.0084346000000002</v>
      </c>
      <c r="I15" s="272">
        <f>ROUND(VLOOKUP($E15,'BDEW-Standard'!$B$3:$M$158,I$9,0),7)</f>
        <v>-36.607845300000001</v>
      </c>
      <c r="J15" s="272">
        <f>ROUND(VLOOKUP($E15,'BDEW-Standard'!$B$3:$M$158,J$9,0),7)</f>
        <v>7.3211870000000001</v>
      </c>
      <c r="K15" s="272">
        <f>ROUND(VLOOKUP($E15,'BDEW-Standard'!$B$3:$M$158,K$9,0),7)</f>
        <v>0.15496599999999999</v>
      </c>
      <c r="L15" s="336">
        <f>ROUND(VLOOKUP($E15,'BDEW-Standard'!$B$3:$M$158,L$9,0),1)</f>
        <v>40</v>
      </c>
      <c r="M15" s="272">
        <f>ROUND(VLOOKUP($E15,'BDEW-Standard'!$B$3:$M$158,M$9,0),7)</f>
        <v>0</v>
      </c>
      <c r="N15" s="272">
        <f>ROUND(VLOOKUP($E15,'BDEW-Standard'!$B$3:$M$158,N$9,0),7)</f>
        <v>0</v>
      </c>
      <c r="O15" s="272">
        <f>ROUND(VLOOKUP($E15,'BDEW-Standard'!$B$3:$M$158,O$9,0),7)</f>
        <v>0</v>
      </c>
      <c r="P15" s="272">
        <f>ROUND(VLOOKUP($E15,'BDEW-Standard'!$B$3:$M$158,P$9,0),7)</f>
        <v>0</v>
      </c>
      <c r="Q15" s="337">
        <f t="shared" si="1"/>
        <v>0.97302438504000599</v>
      </c>
      <c r="R15" s="273">
        <f>ROUND(VLOOKUP(MID($E15,4,3),'Wochentag F(WT)'!$B$7:$J$22,R$9,0),4)</f>
        <v>1.03</v>
      </c>
      <c r="S15" s="273">
        <f>ROUND(VLOOKUP(MID($E15,4,3),'Wochentag F(WT)'!$B$7:$J$22,S$9,0),4)</f>
        <v>1.03</v>
      </c>
      <c r="T15" s="273">
        <f>ROUND(VLOOKUP(MID($E15,4,3),'Wochentag F(WT)'!$B$7:$J$22,T$9,0),4)</f>
        <v>1.02</v>
      </c>
      <c r="U15" s="273">
        <f>ROUND(VLOOKUP(MID($E15,4,3),'Wochentag F(WT)'!$B$7:$J$22,U$9,0),4)</f>
        <v>1.03</v>
      </c>
      <c r="V15" s="273">
        <f>ROUND(VLOOKUP(MID($E15,4,3),'Wochentag F(WT)'!$B$7:$J$22,V$9,0),4)</f>
        <v>1.01</v>
      </c>
      <c r="W15" s="273">
        <f>ROUND(VLOOKUP(MID($E15,4,3),'Wochentag F(WT)'!$B$7:$J$22,W$9,0),4)</f>
        <v>0.93</v>
      </c>
      <c r="X15" s="274">
        <f t="shared" si="2"/>
        <v>0.95000000000000018</v>
      </c>
      <c r="Y15" s="291"/>
      <c r="Z15" s="209"/>
    </row>
    <row r="16" spans="2:26" s="142" customFormat="1">
      <c r="B16" s="143">
        <v>5</v>
      </c>
      <c r="C16" s="144" t="str">
        <f t="shared" si="0"/>
        <v>Netzgebiet Hellenstein-Energie-Logistik GmbH</v>
      </c>
      <c r="D16" s="62"/>
      <c r="E16" s="163"/>
      <c r="F16" s="295"/>
      <c r="H16" s="272"/>
      <c r="I16" s="272"/>
      <c r="J16" s="272"/>
      <c r="K16" s="272"/>
      <c r="L16" s="336"/>
      <c r="M16" s="272"/>
      <c r="N16" s="272"/>
      <c r="O16" s="272"/>
      <c r="P16" s="272"/>
      <c r="Q16" s="337"/>
      <c r="R16" s="273"/>
      <c r="S16" s="273"/>
      <c r="T16" s="273"/>
      <c r="U16" s="273"/>
      <c r="V16" s="273"/>
      <c r="W16" s="273"/>
      <c r="X16" s="274"/>
      <c r="Y16" s="291"/>
      <c r="Z16" s="209"/>
    </row>
    <row r="17" spans="2:26" s="142" customFormat="1">
      <c r="B17" s="143">
        <v>6</v>
      </c>
      <c r="C17" s="144" t="str">
        <f t="shared" si="0"/>
        <v>Netzgebiet Hellenstein-Energie-Logistik GmbH</v>
      </c>
      <c r="D17" s="62"/>
      <c r="E17" s="163"/>
      <c r="F17" s="295"/>
      <c r="H17" s="272"/>
      <c r="I17" s="272"/>
      <c r="J17" s="272"/>
      <c r="K17" s="272"/>
      <c r="L17" s="336"/>
      <c r="M17" s="272"/>
      <c r="N17" s="272"/>
      <c r="O17" s="272"/>
      <c r="P17" s="272"/>
      <c r="Q17" s="337"/>
      <c r="R17" s="273"/>
      <c r="S17" s="273"/>
      <c r="T17" s="273"/>
      <c r="U17" s="273"/>
      <c r="V17" s="273"/>
      <c r="W17" s="273"/>
      <c r="X17" s="274"/>
      <c r="Y17" s="291"/>
      <c r="Z17" s="209"/>
    </row>
    <row r="18" spans="2:26" s="142" customFormat="1">
      <c r="B18" s="143">
        <v>7</v>
      </c>
      <c r="C18" s="144" t="str">
        <f t="shared" si="0"/>
        <v>Netzgebiet Hellenstein-Energie-Logistik GmbH</v>
      </c>
      <c r="D18" s="62"/>
      <c r="E18" s="163"/>
      <c r="F18" s="295"/>
      <c r="H18" s="272"/>
      <c r="I18" s="272"/>
      <c r="J18" s="272"/>
      <c r="K18" s="272"/>
      <c r="L18" s="336"/>
      <c r="M18" s="272"/>
      <c r="N18" s="272"/>
      <c r="O18" s="272"/>
      <c r="P18" s="272"/>
      <c r="Q18" s="337"/>
      <c r="R18" s="273"/>
      <c r="S18" s="273"/>
      <c r="T18" s="273"/>
      <c r="U18" s="273"/>
      <c r="V18" s="273"/>
      <c r="W18" s="273"/>
      <c r="X18" s="274"/>
      <c r="Y18" s="291"/>
      <c r="Z18" s="209"/>
    </row>
    <row r="19" spans="2:26" s="142" customFormat="1">
      <c r="B19" s="143">
        <v>8</v>
      </c>
      <c r="C19" s="144" t="str">
        <f t="shared" si="0"/>
        <v>Netzgebiet Hellenstein-Energie-Logistik GmbH</v>
      </c>
      <c r="D19" s="62"/>
      <c r="E19" s="163"/>
      <c r="F19" s="295"/>
      <c r="H19" s="272"/>
      <c r="I19" s="272"/>
      <c r="J19" s="272"/>
      <c r="K19" s="272"/>
      <c r="L19" s="336"/>
      <c r="M19" s="272"/>
      <c r="N19" s="272"/>
      <c r="O19" s="272"/>
      <c r="P19" s="272"/>
      <c r="Q19" s="337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2" customFormat="1">
      <c r="B20" s="143">
        <v>9</v>
      </c>
      <c r="C20" s="144" t="str">
        <f t="shared" si="0"/>
        <v>Netzgebiet Hellenstein-Energie-Logistik GmbH</v>
      </c>
      <c r="D20" s="62"/>
      <c r="E20" s="163"/>
      <c r="F20" s="295"/>
      <c r="H20" s="272"/>
      <c r="I20" s="272"/>
      <c r="J20" s="272"/>
      <c r="K20" s="272"/>
      <c r="L20" s="336"/>
      <c r="M20" s="272"/>
      <c r="N20" s="272"/>
      <c r="O20" s="272"/>
      <c r="P20" s="272"/>
      <c r="Q20" s="337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2" customFormat="1">
      <c r="B21" s="143">
        <v>10</v>
      </c>
      <c r="C21" s="144" t="str">
        <f t="shared" si="0"/>
        <v>Netzgebiet Hellenstein-Energie-Logistik GmbH</v>
      </c>
      <c r="D21" s="62"/>
      <c r="E21" s="163"/>
      <c r="F21" s="295"/>
      <c r="H21" s="272"/>
      <c r="I21" s="272"/>
      <c r="J21" s="272"/>
      <c r="K21" s="272"/>
      <c r="L21" s="336"/>
      <c r="M21" s="272"/>
      <c r="N21" s="272"/>
      <c r="O21" s="272"/>
      <c r="P21" s="272"/>
      <c r="Q21" s="337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2" customFormat="1">
      <c r="B22" s="143">
        <v>11</v>
      </c>
      <c r="C22" s="144" t="str">
        <f t="shared" si="0"/>
        <v>Netzgebiet Hellenstein-Energie-Logistik GmbH</v>
      </c>
      <c r="D22" s="62"/>
      <c r="E22" s="163"/>
      <c r="F22" s="295"/>
      <c r="H22" s="272"/>
      <c r="I22" s="272"/>
      <c r="J22" s="272"/>
      <c r="K22" s="272"/>
      <c r="L22" s="336"/>
      <c r="M22" s="272"/>
      <c r="N22" s="272"/>
      <c r="O22" s="272"/>
      <c r="P22" s="272"/>
      <c r="Q22" s="337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2" customFormat="1">
      <c r="B23" s="143">
        <v>12</v>
      </c>
      <c r="C23" s="144" t="str">
        <f t="shared" si="0"/>
        <v>Netzgebiet Hellenstein-Energie-Logistik GmbH</v>
      </c>
      <c r="D23" s="62"/>
      <c r="E23" s="163"/>
      <c r="F23" s="295"/>
      <c r="H23" s="272"/>
      <c r="I23" s="272"/>
      <c r="J23" s="272"/>
      <c r="K23" s="272"/>
      <c r="L23" s="336"/>
      <c r="M23" s="272"/>
      <c r="N23" s="272"/>
      <c r="O23" s="272"/>
      <c r="P23" s="272"/>
      <c r="Q23" s="337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2" customFormat="1">
      <c r="B24" s="143">
        <v>13</v>
      </c>
      <c r="C24" s="144" t="str">
        <f t="shared" si="0"/>
        <v>Netzgebiet Hellenstein-Energie-Logistik GmbH</v>
      </c>
      <c r="D24" s="62"/>
      <c r="E24" s="163"/>
      <c r="F24" s="295"/>
      <c r="H24" s="272"/>
      <c r="I24" s="272"/>
      <c r="J24" s="272"/>
      <c r="K24" s="272"/>
      <c r="L24" s="336"/>
      <c r="M24" s="272"/>
      <c r="N24" s="272"/>
      <c r="O24" s="272"/>
      <c r="P24" s="272"/>
      <c r="Q24" s="337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2" customFormat="1">
      <c r="B25" s="143">
        <v>14</v>
      </c>
      <c r="C25" s="144" t="str">
        <f t="shared" si="0"/>
        <v>Netzgebiet Hellenstein-Energie-Logistik GmbH</v>
      </c>
      <c r="D25" s="62"/>
      <c r="E25" s="163"/>
      <c r="F25" s="295"/>
      <c r="H25" s="272"/>
      <c r="I25" s="272"/>
      <c r="J25" s="272"/>
      <c r="K25" s="272"/>
      <c r="L25" s="336"/>
      <c r="M25" s="272"/>
      <c r="N25" s="272"/>
      <c r="O25" s="272"/>
      <c r="P25" s="272"/>
      <c r="Q25" s="337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2" customFormat="1">
      <c r="B26" s="143">
        <v>15</v>
      </c>
      <c r="C26" s="144" t="str">
        <f t="shared" si="0"/>
        <v>Netzgebiet Hellenstein-Energie-Logistik GmbH</v>
      </c>
      <c r="D26" s="62"/>
      <c r="E26" s="163"/>
      <c r="F26" s="295"/>
      <c r="H26" s="272"/>
      <c r="I26" s="272"/>
      <c r="J26" s="272"/>
      <c r="K26" s="272"/>
      <c r="L26" s="336"/>
      <c r="M26" s="272"/>
      <c r="N26" s="272"/>
      <c r="O26" s="272"/>
      <c r="P26" s="272"/>
      <c r="Q26" s="337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2" customFormat="1">
      <c r="B27" s="143">
        <v>16</v>
      </c>
      <c r="C27" s="144" t="str">
        <f t="shared" si="0"/>
        <v>Netzgebiet Hellenstein-Energie-Logistik GmbH</v>
      </c>
      <c r="D27" s="62"/>
      <c r="E27" s="164"/>
      <c r="F27" s="295"/>
      <c r="H27" s="275"/>
      <c r="I27" s="275"/>
      <c r="J27" s="275"/>
      <c r="K27" s="275"/>
      <c r="L27" s="336"/>
      <c r="M27" s="275"/>
      <c r="N27" s="275"/>
      <c r="O27" s="275"/>
      <c r="P27" s="275"/>
      <c r="Q27" s="338"/>
      <c r="R27" s="276"/>
      <c r="S27" s="276"/>
      <c r="T27" s="276"/>
      <c r="U27" s="276"/>
      <c r="V27" s="276"/>
      <c r="W27" s="276"/>
      <c r="X27" s="277"/>
      <c r="Y27" s="291"/>
    </row>
    <row r="28" spans="2:26" s="142" customFormat="1">
      <c r="B28" s="143">
        <v>17</v>
      </c>
      <c r="C28" s="144" t="str">
        <f t="shared" si="0"/>
        <v>Netzgebiet Hellenstein-Energie-Logistik GmbH</v>
      </c>
      <c r="D28" s="62"/>
      <c r="E28" s="164"/>
      <c r="F28" s="295"/>
      <c r="H28" s="275"/>
      <c r="I28" s="275"/>
      <c r="J28" s="275"/>
      <c r="K28" s="275"/>
      <c r="L28" s="336"/>
      <c r="M28" s="275"/>
      <c r="N28" s="275"/>
      <c r="O28" s="275"/>
      <c r="P28" s="275"/>
      <c r="Q28" s="338"/>
      <c r="R28" s="276"/>
      <c r="S28" s="276"/>
      <c r="T28" s="276"/>
      <c r="U28" s="276"/>
      <c r="V28" s="276"/>
      <c r="W28" s="276"/>
      <c r="X28" s="277"/>
      <c r="Y28" s="291"/>
    </row>
    <row r="29" spans="2:26" s="142" customFormat="1">
      <c r="B29" s="143">
        <v>18</v>
      </c>
      <c r="C29" s="144" t="str">
        <f t="shared" si="0"/>
        <v>Netzgebiet Hellenstein-Energie-Logistik GmbH</v>
      </c>
      <c r="D29" s="62"/>
      <c r="E29" s="164"/>
      <c r="F29" s="295"/>
      <c r="H29" s="275"/>
      <c r="I29" s="275"/>
      <c r="J29" s="275"/>
      <c r="K29" s="275"/>
      <c r="L29" s="336"/>
      <c r="M29" s="275"/>
      <c r="N29" s="275"/>
      <c r="O29" s="275"/>
      <c r="P29" s="275"/>
      <c r="Q29" s="338"/>
      <c r="R29" s="276"/>
      <c r="S29" s="276"/>
      <c r="T29" s="276"/>
      <c r="U29" s="276"/>
      <c r="V29" s="276"/>
      <c r="W29" s="276"/>
      <c r="X29" s="277"/>
      <c r="Y29" s="291"/>
    </row>
    <row r="30" spans="2:26" s="142" customFormat="1">
      <c r="B30" s="143">
        <v>19</v>
      </c>
      <c r="C30" s="144" t="str">
        <f t="shared" si="0"/>
        <v>Netzgebiet Hellenstein-Energie-Logistik GmbH</v>
      </c>
      <c r="D30" s="62"/>
      <c r="E30" s="164"/>
      <c r="F30" s="295"/>
      <c r="H30" s="275"/>
      <c r="I30" s="275"/>
      <c r="J30" s="275"/>
      <c r="K30" s="275"/>
      <c r="L30" s="336"/>
      <c r="M30" s="275"/>
      <c r="N30" s="275"/>
      <c r="O30" s="275"/>
      <c r="P30" s="275"/>
      <c r="Q30" s="338"/>
      <c r="R30" s="276"/>
      <c r="S30" s="276"/>
      <c r="T30" s="276"/>
      <c r="U30" s="276"/>
      <c r="V30" s="276"/>
      <c r="W30" s="276"/>
      <c r="X30" s="277"/>
      <c r="Y30" s="291"/>
    </row>
    <row r="31" spans="2:26" s="142" customFormat="1">
      <c r="B31" s="143">
        <v>20</v>
      </c>
      <c r="C31" s="144" t="str">
        <f t="shared" si="0"/>
        <v>Netzgebiet Hellenstein-Energie-Logistik GmbH</v>
      </c>
      <c r="D31" s="62"/>
      <c r="E31" s="164"/>
      <c r="F31" s="295"/>
      <c r="H31" s="275"/>
      <c r="I31" s="275"/>
      <c r="J31" s="275"/>
      <c r="K31" s="275"/>
      <c r="L31" s="336"/>
      <c r="M31" s="275"/>
      <c r="N31" s="275"/>
      <c r="O31" s="275"/>
      <c r="P31" s="275"/>
      <c r="Q31" s="338"/>
      <c r="R31" s="276"/>
      <c r="S31" s="276"/>
      <c r="T31" s="276"/>
      <c r="U31" s="276"/>
      <c r="V31" s="276"/>
      <c r="W31" s="276"/>
      <c r="X31" s="277"/>
      <c r="Y31" s="291"/>
    </row>
    <row r="32" spans="2:26" s="142" customFormat="1">
      <c r="B32" s="143">
        <v>21</v>
      </c>
      <c r="C32" s="144" t="str">
        <f t="shared" si="0"/>
        <v>Netzgebiet Hellenstein-Energie-Logistik GmbH</v>
      </c>
      <c r="D32" s="62"/>
      <c r="E32" s="164"/>
      <c r="F32" s="295"/>
      <c r="H32" s="275"/>
      <c r="I32" s="275"/>
      <c r="J32" s="275"/>
      <c r="K32" s="275"/>
      <c r="L32" s="336"/>
      <c r="M32" s="275"/>
      <c r="N32" s="275"/>
      <c r="O32" s="275"/>
      <c r="P32" s="275"/>
      <c r="Q32" s="338"/>
      <c r="R32" s="276"/>
      <c r="S32" s="276"/>
      <c r="T32" s="276"/>
      <c r="U32" s="276"/>
      <c r="V32" s="276"/>
      <c r="W32" s="276"/>
      <c r="X32" s="277"/>
      <c r="Y32" s="291"/>
    </row>
    <row r="33" spans="2:25" s="142" customFormat="1">
      <c r="B33" s="143">
        <v>22</v>
      </c>
      <c r="C33" s="144" t="str">
        <f t="shared" si="0"/>
        <v>Netzgebiet Hellenstein-Energie-Logistik GmbH</v>
      </c>
      <c r="D33" s="62"/>
      <c r="E33" s="164"/>
      <c r="F33" s="295"/>
      <c r="H33" s="275"/>
      <c r="I33" s="275"/>
      <c r="J33" s="275"/>
      <c r="K33" s="275"/>
      <c r="L33" s="336"/>
      <c r="M33" s="275"/>
      <c r="N33" s="275"/>
      <c r="O33" s="275"/>
      <c r="P33" s="275"/>
      <c r="Q33" s="338"/>
      <c r="R33" s="276"/>
      <c r="S33" s="276"/>
      <c r="T33" s="276"/>
      <c r="U33" s="276"/>
      <c r="V33" s="276"/>
      <c r="W33" s="276"/>
      <c r="X33" s="277"/>
      <c r="Y33" s="291"/>
    </row>
    <row r="34" spans="2:25" s="142" customFormat="1">
      <c r="B34" s="143">
        <v>23</v>
      </c>
      <c r="C34" s="144" t="str">
        <f t="shared" si="0"/>
        <v>Netzgebiet Hellenstein-Energie-Logistik GmbH</v>
      </c>
      <c r="D34" s="62"/>
      <c r="E34" s="164"/>
      <c r="F34" s="295"/>
      <c r="H34" s="275"/>
      <c r="I34" s="275"/>
      <c r="J34" s="275"/>
      <c r="K34" s="275"/>
      <c r="L34" s="336"/>
      <c r="M34" s="275"/>
      <c r="N34" s="275"/>
      <c r="O34" s="275"/>
      <c r="P34" s="275"/>
      <c r="Q34" s="338"/>
      <c r="R34" s="276"/>
      <c r="S34" s="276"/>
      <c r="T34" s="276"/>
      <c r="U34" s="276"/>
      <c r="V34" s="276"/>
      <c r="W34" s="276"/>
      <c r="X34" s="277"/>
      <c r="Y34" s="291"/>
    </row>
    <row r="35" spans="2:25" s="142" customFormat="1">
      <c r="B35" s="143">
        <v>24</v>
      </c>
      <c r="C35" s="144" t="str">
        <f t="shared" si="0"/>
        <v>Netzgebiet Hellenstein-Energie-Logistik GmbH</v>
      </c>
      <c r="D35" s="62"/>
      <c r="E35" s="164"/>
      <c r="F35" s="295"/>
      <c r="H35" s="275"/>
      <c r="I35" s="275"/>
      <c r="J35" s="275"/>
      <c r="K35" s="275"/>
      <c r="L35" s="336"/>
      <c r="M35" s="275"/>
      <c r="N35" s="275"/>
      <c r="O35" s="275"/>
      <c r="P35" s="275"/>
      <c r="Q35" s="338"/>
      <c r="R35" s="276"/>
      <c r="S35" s="276"/>
      <c r="T35" s="276"/>
      <c r="U35" s="276"/>
      <c r="V35" s="276"/>
      <c r="W35" s="276"/>
      <c r="X35" s="277"/>
      <c r="Y35" s="291"/>
    </row>
    <row r="36" spans="2:25" s="142" customFormat="1">
      <c r="B36" s="143">
        <v>25</v>
      </c>
      <c r="C36" s="144" t="str">
        <f t="shared" si="0"/>
        <v>Netzgebiet Hellenstein-Energie-Logistik GmbH</v>
      </c>
      <c r="D36" s="62"/>
      <c r="E36" s="164"/>
      <c r="F36" s="295"/>
      <c r="H36" s="275"/>
      <c r="I36" s="275"/>
      <c r="J36" s="275"/>
      <c r="K36" s="275"/>
      <c r="L36" s="336"/>
      <c r="M36" s="275"/>
      <c r="N36" s="275"/>
      <c r="O36" s="275"/>
      <c r="P36" s="275"/>
      <c r="Q36" s="338"/>
      <c r="R36" s="276"/>
      <c r="S36" s="276"/>
      <c r="T36" s="276"/>
      <c r="U36" s="276"/>
      <c r="V36" s="276"/>
      <c r="W36" s="276"/>
      <c r="X36" s="277"/>
      <c r="Y36" s="291"/>
    </row>
    <row r="37" spans="2:25" s="142" customFormat="1">
      <c r="B37" s="143">
        <v>26</v>
      </c>
      <c r="C37" s="144" t="str">
        <f t="shared" si="0"/>
        <v>Netzgebiet Hellenstein-Energie-Logistik GmbH</v>
      </c>
      <c r="D37" s="62"/>
      <c r="E37" s="164"/>
      <c r="F37" s="295"/>
      <c r="H37" s="275"/>
      <c r="I37" s="275"/>
      <c r="J37" s="275"/>
      <c r="K37" s="275"/>
      <c r="L37" s="336"/>
      <c r="M37" s="275"/>
      <c r="N37" s="275"/>
      <c r="O37" s="275"/>
      <c r="P37" s="275"/>
      <c r="Q37" s="338"/>
      <c r="R37" s="276"/>
      <c r="S37" s="276"/>
      <c r="T37" s="276"/>
      <c r="U37" s="276"/>
      <c r="V37" s="276"/>
      <c r="W37" s="276"/>
      <c r="X37" s="277"/>
      <c r="Y37" s="291"/>
    </row>
    <row r="38" spans="2:25" s="142" customFormat="1">
      <c r="B38" s="143">
        <v>27</v>
      </c>
      <c r="C38" s="144" t="str">
        <f t="shared" si="0"/>
        <v>Netzgebiet Hellenstein-Energie-Logistik GmbH</v>
      </c>
      <c r="D38" s="62"/>
      <c r="E38" s="164"/>
      <c r="F38" s="295"/>
      <c r="H38" s="275"/>
      <c r="I38" s="275"/>
      <c r="J38" s="275"/>
      <c r="K38" s="275"/>
      <c r="L38" s="336"/>
      <c r="M38" s="275"/>
      <c r="N38" s="275"/>
      <c r="O38" s="275"/>
      <c r="P38" s="275"/>
      <c r="Q38" s="338"/>
      <c r="R38" s="276"/>
      <c r="S38" s="276"/>
      <c r="T38" s="276"/>
      <c r="U38" s="276"/>
      <c r="V38" s="276"/>
      <c r="W38" s="276"/>
      <c r="X38" s="277"/>
      <c r="Y38" s="291"/>
    </row>
    <row r="39" spans="2:25" s="142" customFormat="1">
      <c r="B39" s="143">
        <v>28</v>
      </c>
      <c r="C39" s="144" t="str">
        <f t="shared" si="0"/>
        <v>Netzgebiet Hellenstein-Energie-Logistik GmbH</v>
      </c>
      <c r="D39" s="62"/>
      <c r="E39" s="164"/>
      <c r="F39" s="295"/>
      <c r="H39" s="275"/>
      <c r="I39" s="275"/>
      <c r="J39" s="275"/>
      <c r="K39" s="275"/>
      <c r="L39" s="336"/>
      <c r="M39" s="275"/>
      <c r="N39" s="275"/>
      <c r="O39" s="275"/>
      <c r="P39" s="275"/>
      <c r="Q39" s="338"/>
      <c r="R39" s="276"/>
      <c r="S39" s="276"/>
      <c r="T39" s="276"/>
      <c r="U39" s="276"/>
      <c r="V39" s="276"/>
      <c r="W39" s="276"/>
      <c r="X39" s="277"/>
      <c r="Y39" s="291"/>
    </row>
    <row r="40" spans="2:25" s="142" customFormat="1">
      <c r="B40" s="143">
        <v>29</v>
      </c>
      <c r="C40" s="144" t="str">
        <f t="shared" si="0"/>
        <v>Netzgebiet Hellenstein-Energie-Logistik GmbH</v>
      </c>
      <c r="D40" s="62"/>
      <c r="E40" s="164"/>
      <c r="F40" s="295"/>
      <c r="H40" s="275"/>
      <c r="I40" s="275"/>
      <c r="J40" s="275"/>
      <c r="K40" s="275"/>
      <c r="L40" s="336"/>
      <c r="M40" s="275"/>
      <c r="N40" s="275"/>
      <c r="O40" s="275"/>
      <c r="P40" s="275"/>
      <c r="Q40" s="338"/>
      <c r="R40" s="276"/>
      <c r="S40" s="276"/>
      <c r="T40" s="276"/>
      <c r="U40" s="276"/>
      <c r="V40" s="276"/>
      <c r="W40" s="276"/>
      <c r="X40" s="277"/>
      <c r="Y40" s="291"/>
    </row>
    <row r="41" spans="2:25" s="142" customFormat="1">
      <c r="B41" s="143">
        <v>30</v>
      </c>
      <c r="C41" s="144" t="str">
        <f t="shared" si="0"/>
        <v>Netzgebiet Hellenstein-Energie-Logistik GmbH</v>
      </c>
      <c r="D41" s="62"/>
      <c r="E41" s="164"/>
      <c r="F41" s="295"/>
      <c r="H41" s="275"/>
      <c r="I41" s="275"/>
      <c r="J41" s="275"/>
      <c r="K41" s="275"/>
      <c r="L41" s="336"/>
      <c r="M41" s="275"/>
      <c r="N41" s="275"/>
      <c r="O41" s="275"/>
      <c r="P41" s="275"/>
      <c r="Q41" s="338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9" priority="11">
      <formula>ISERROR(F11)</formula>
    </cfRule>
  </conditionalFormatting>
  <conditionalFormatting sqref="Y12:Y41 E12:F41">
    <cfRule type="duplicateValues" dxfId="8" priority="33"/>
  </conditionalFormatting>
  <conditionalFormatting sqref="L11:L41">
    <cfRule type="expression" dxfId="7" priority="2">
      <formula>ISERROR(L11)</formula>
    </cfRule>
  </conditionalFormatting>
  <conditionalFormatting sqref="Q11:Q41">
    <cfRule type="expression" dxfId="6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>
    <tabColor rgb="FF00B050"/>
    <pageSetUpPr fitToPage="1"/>
  </sheetPr>
  <dimension ref="A1:AE35"/>
  <sheetViews>
    <sheetView showGridLines="0" topLeftCell="E1" zoomScale="80" zoomScaleNormal="80" workbookViewId="0"/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Hellenstein-Energie-Logistik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Netzgebiet Hellenstein-Energie-Logistik GmbH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9870017400001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41548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2">
        <f>MIN(SUMPRODUCT($M$11:$AD$11,M12:AD12),1)</f>
        <v>1</v>
      </c>
      <c r="F12" s="299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3">
        <f t="shared" ref="E13:E33" si="0">MIN(SUMPRODUCT($M$11:$AD$11,M13:AD13),1)</f>
        <v>1</v>
      </c>
      <c r="F13" s="300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3">
        <f t="shared" si="0"/>
        <v>0</v>
      </c>
      <c r="F14" s="300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3">
        <f t="shared" si="0"/>
        <v>0</v>
      </c>
      <c r="F15" s="300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3">
        <f t="shared" si="0"/>
        <v>1</v>
      </c>
      <c r="F16" s="300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3">
        <f t="shared" si="0"/>
        <v>1</v>
      </c>
      <c r="F17" s="300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3">
        <f t="shared" si="0"/>
        <v>1</v>
      </c>
      <c r="F18" s="300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3">
        <f t="shared" si="0"/>
        <v>1</v>
      </c>
      <c r="F19" s="300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3">
        <f t="shared" si="0"/>
        <v>1</v>
      </c>
      <c r="F20" s="300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3">
        <f t="shared" si="0"/>
        <v>1</v>
      </c>
      <c r="F21" s="300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3">
        <f t="shared" si="0"/>
        <v>1</v>
      </c>
      <c r="F22" s="300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3">
        <f t="shared" si="0"/>
        <v>1</v>
      </c>
      <c r="F23" s="300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3">
        <f t="shared" si="0"/>
        <v>0</v>
      </c>
      <c r="F24" s="300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3">
        <f t="shared" si="0"/>
        <v>0</v>
      </c>
      <c r="F25" s="300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3">
        <f t="shared" si="0"/>
        <v>1</v>
      </c>
      <c r="F26" s="300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3">
        <f t="shared" si="0"/>
        <v>0</v>
      </c>
      <c r="F27" s="300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3">
        <f t="shared" si="0"/>
        <v>1</v>
      </c>
      <c r="F28" s="300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3">
        <f t="shared" si="0"/>
        <v>0</v>
      </c>
      <c r="F29" s="300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3">
        <f t="shared" si="0"/>
        <v>0</v>
      </c>
      <c r="F30" s="300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3">
        <f t="shared" si="0"/>
        <v>1</v>
      </c>
      <c r="F31" s="300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3">
        <f t="shared" si="0"/>
        <v>1</v>
      </c>
      <c r="F32" s="300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4">
        <f t="shared" si="0"/>
        <v>0</v>
      </c>
      <c r="F33" s="301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4">
    <tabColor rgb="FFC00000"/>
  </sheetPr>
  <dimension ref="A1:N158"/>
  <sheetViews>
    <sheetView showGridLines="0" zoomScale="80" zoomScaleNormal="80" workbookViewId="0">
      <selection activeCell="F2" sqref="F2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0" t="s">
        <v>346</v>
      </c>
      <c r="B1" s="211">
        <v>42173</v>
      </c>
      <c r="D1" s="130" t="s">
        <v>454</v>
      </c>
      <c r="F1" s="212" t="s">
        <v>540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6" t="str">
        <f t="shared" si="3"/>
        <v>HK3</v>
      </c>
      <c r="D13" s="333" t="s">
        <v>647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0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7" t="s">
        <v>245</v>
      </c>
      <c r="B96" s="127" t="s">
        <v>55</v>
      </c>
      <c r="C96" s="127" t="s">
        <v>322</v>
      </c>
      <c r="D96" s="230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7" t="s">
        <v>245</v>
      </c>
      <c r="B97" s="127" t="s">
        <v>60</v>
      </c>
      <c r="C97" s="127" t="s">
        <v>327</v>
      </c>
      <c r="D97" s="230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7" t="s">
        <v>245</v>
      </c>
      <c r="B98" s="127" t="s">
        <v>65</v>
      </c>
      <c r="C98" s="127" t="s">
        <v>332</v>
      </c>
      <c r="D98" s="230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7" t="s">
        <v>245</v>
      </c>
      <c r="B99" s="127" t="s">
        <v>18</v>
      </c>
      <c r="C99" s="127" t="s">
        <v>285</v>
      </c>
      <c r="D99" s="230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0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0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0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0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0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0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0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0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0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0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0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0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0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0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0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0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0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0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0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0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0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0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0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0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0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0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0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0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0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0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0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0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0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0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0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0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0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0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0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0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0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0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0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0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0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0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0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0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0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0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0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0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0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0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0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0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0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0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0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7" customWidth="1"/>
    <col min="16" max="16" width="16.5703125" style="232" customWidth="1"/>
    <col min="17" max="16384" width="11.42578125" style="232"/>
  </cols>
  <sheetData>
    <row r="1" spans="1:16" s="231" customFormat="1">
      <c r="A1" s="130" t="s">
        <v>455</v>
      </c>
      <c r="B1" s="127"/>
      <c r="D1" s="212" t="s">
        <v>540</v>
      </c>
    </row>
    <row r="2" spans="1:16">
      <c r="A2" s="232"/>
      <c r="B2" s="231" t="s">
        <v>456</v>
      </c>
    </row>
    <row r="3" spans="1:16" ht="20.100000000000001" customHeight="1">
      <c r="A3" s="353" t="s">
        <v>248</v>
      </c>
      <c r="B3" s="233" t="s">
        <v>86</v>
      </c>
      <c r="C3" s="234"/>
      <c r="D3" s="355" t="s">
        <v>457</v>
      </c>
      <c r="E3" s="356"/>
      <c r="F3" s="356"/>
      <c r="G3" s="356"/>
      <c r="H3" s="356"/>
      <c r="I3" s="356"/>
      <c r="J3" s="357"/>
      <c r="K3" s="235"/>
      <c r="L3" s="235"/>
      <c r="M3" s="235"/>
      <c r="N3" s="235"/>
      <c r="O3" s="236"/>
      <c r="P3" s="235"/>
    </row>
    <row r="4" spans="1:16" ht="20.100000000000001" customHeight="1">
      <c r="A4" s="354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Gruschka</cp:lastModifiedBy>
  <cp:lastPrinted>2015-03-20T22:59:10Z</cp:lastPrinted>
  <dcterms:created xsi:type="dcterms:W3CDTF">2015-01-15T05:25:41Z</dcterms:created>
  <dcterms:modified xsi:type="dcterms:W3CDTF">2016-09-05T14:15:30Z</dcterms:modified>
</cp:coreProperties>
</file>