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DM-Neu\57_Projekte EDM\06 Allokationsüberprüfung_-optimierung\01_Helog\10_Projektergebnisse\"/>
    </mc:Choice>
  </mc:AlternateContent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H66" i="17" l="1"/>
  <c r="H67" i="17"/>
  <c r="H68" i="17"/>
  <c r="H69" i="17"/>
  <c r="E66" i="17"/>
  <c r="F66" i="17"/>
  <c r="G66" i="17"/>
  <c r="E67" i="17"/>
  <c r="F67" i="17"/>
  <c r="G67" i="17"/>
  <c r="E68" i="17"/>
  <c r="F68" i="17"/>
  <c r="G68" i="17"/>
  <c r="E69" i="17"/>
  <c r="F69" i="17"/>
  <c r="G69" i="1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K53" i="18"/>
  <c r="E63" i="18"/>
  <c r="F5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K55" i="18"/>
  <c r="G55" i="18"/>
  <c r="F55" i="18"/>
  <c r="H55" i="18"/>
  <c r="M55" i="18"/>
  <c r="E21" i="18"/>
  <c r="N55" i="18"/>
  <c r="I55" i="18"/>
  <c r="I69" i="17"/>
  <c r="J69" i="17"/>
  <c r="K69" i="17"/>
  <c r="L69" i="17"/>
  <c r="M69" i="17"/>
  <c r="N69" i="17"/>
  <c r="L55" i="18" l="1"/>
  <c r="L65" i="18"/>
  <c r="M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E65" i="18" l="1"/>
  <c r="X12" i="7"/>
  <c r="X13" i="7"/>
  <c r="X11" i="7"/>
  <c r="X15" i="7"/>
  <c r="X14" i="7"/>
  <c r="G57" i="17"/>
  <c r="H57" i="17"/>
  <c r="I57" i="17"/>
  <c r="J57" i="17"/>
  <c r="K57" i="17"/>
  <c r="L57" i="17"/>
  <c r="M57" i="17"/>
  <c r="N57" i="17"/>
  <c r="H63" i="17"/>
  <c r="G53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59" i="17"/>
  <c r="E57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15" i="7" l="1"/>
  <c r="L15" i="7"/>
  <c r="H15" i="7"/>
  <c r="N14" i="7"/>
  <c r="J14" i="7"/>
  <c r="P13" i="7"/>
  <c r="L13" i="7"/>
  <c r="H13" i="7"/>
  <c r="N12" i="7"/>
  <c r="J12" i="7"/>
  <c r="J15" i="7"/>
  <c r="H14" i="7"/>
  <c r="P12" i="7"/>
  <c r="O15" i="7"/>
  <c r="K15" i="7"/>
  <c r="F15" i="7"/>
  <c r="M14" i="7"/>
  <c r="I14" i="7"/>
  <c r="O13" i="7"/>
  <c r="K13" i="7"/>
  <c r="F13" i="7"/>
  <c r="M12" i="7"/>
  <c r="I12" i="7"/>
  <c r="N15" i="7"/>
  <c r="L14" i="7"/>
  <c r="N13" i="7"/>
  <c r="L12" i="7"/>
  <c r="M15" i="7"/>
  <c r="I15" i="7"/>
  <c r="O14" i="7"/>
  <c r="K14" i="7"/>
  <c r="F14" i="7"/>
  <c r="M13" i="7"/>
  <c r="I13" i="7"/>
  <c r="O12" i="7"/>
  <c r="K12" i="7"/>
  <c r="F12" i="7"/>
  <c r="P14" i="7"/>
  <c r="J13" i="7"/>
  <c r="H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<sst xmlns="http://schemas.openxmlformats.org/spreadsheetml/2006/main" count="1347" uniqueCount="669">
  <si>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</si>
  <si>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</si>
  <si>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</si>
  <si>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</si>
  <si>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</si>
  <si>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</si>
  <si>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</si>
  <si>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</si>
  <si>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</si>
  <si>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</si>
  <si>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</si>
  <si>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</si>
  <si>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</si>
  <si>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</si>
  <si>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</si>
  <si>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</si>
  <si>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</si>
  <si>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</si>
  <si>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</si>
  <si>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</si>
  <si>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</si>
  <si>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</si>
  <si>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</si>
  <si>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</si>
  <si>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</si>
  <si>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</si>
  <si>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</si>
  <si>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</si>
  <si>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</si>
  <si>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</si>
  <si>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</si>
  <si>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</si>
  <si>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</si>
  <si>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</si>
  <si>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</si>
  <si>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</si>
  <si>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</si>
  <si>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</si>
  <si>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</si>
  <si>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</si>
  <si>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</si>
  <si>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</si>
  <si>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</si>
  <si>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</si>
  <si>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</si>
  <si>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</si>
  <si>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</si>
  <si>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</si>
  <si>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</si>
  <si>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</si>
  <si>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</si>
  <si>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</si>
  <si>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</si>
  <si>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</si>
  <si>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</si>
  <si>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</si>
  <si>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</si>
  <si>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</si>
  <si>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</si>
  <si>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</si>
  <si>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</si>
  <si>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</si>
  <si>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</si>
  <si>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</si>
  <si>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</si>
  <si>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</si>
  <si>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</si>
  <si>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</si>
  <si>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</si>
  <si>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</si>
  <si>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</si>
  <si>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</si>
  <si>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</si>
  <si>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</si>
  <si>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</si>
  <si>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</si>
  <si>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</si>
  <si>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</si>
  <si>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</si>
  <si>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</si>
  <si>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</si>
  <si>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</si>
  <si>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</si>
  <si>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</si>
  <si>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</si>
  <si>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</si>
  <si>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</si>
  <si>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</si>
  <si>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</si>
  <si>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</si>
  <si>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</si>
  <si>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</si>
  <si>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</si>
  <si>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</si>
  <si>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</si>
  <si>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</si>
  <si>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</si>
  <si>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</si>
  <si>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</si>
  <si>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</si>
  <si>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</si>
  <si>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</si>
  <si>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</si>
  <si>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</si>
  <si>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</si>
  <si>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</si>
  <si>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</si>
  <si>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</si>
  <si>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</si>
  <si>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</si>
  <si>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</si>
  <si>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</si>
  <si>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</si>
  <si>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</si>
  <si>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</si>
  <si>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</si>
  <si>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</si>
  <si>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</si>
  <si>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</si>
  <si>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</si>
  <si>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</si>
  <si>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</si>
  <si>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</si>
  <si>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</si>
  <si>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</si>
  <si>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</si>
  <si>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</si>
  <si>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</si>
  <si>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</si>
  <si>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</si>
  <si>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</si>
  <si>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</si>
  <si>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</si>
  <si>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</si>
  <si>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</si>
  <si>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</si>
  <si>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</si>
  <si>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</si>
  <si>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</si>
  <si>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</si>
  <si>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</si>
  <si>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</si>
  <si>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</si>
  <si>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</si>
  <si>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</si>
  <si>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</si>
  <si>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</si>
  <si>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</si>
  <si>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</si>
  <si>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</si>
  <si>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</si>
  <si>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</si>
  <si>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</si>
  <si>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</si>
  <si>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</si>
  <si>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</si>
  <si>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</si>
  <si>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</si>
  <si>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</si>
  <si>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</si>
  <si>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</si>
  <si>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</si>
  <si>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</si>
  <si>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</si>
  <si>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</si>
  <si>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</si>
  <si>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</si>
  <si>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</si>
  <si>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</si>
  <si>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</si>
  <si>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</si>
  <si>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</si>
  <si>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</si>
  <si>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</si>
  <si>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</si>
  <si>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</si>
  <si>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</si>
  <si>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</si>
  <si>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</si>
  <si>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</si>
  <si>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</si>
  <si>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</si>
  <si>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</si>
  <si>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</si>
  <si>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</si>
  <si>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</si>
  <si>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</si>
  <si>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</si>
  <si>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</si>
  <si>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</si>
  <si>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</si>
  <si>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</si>
  <si>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</si>
  <si>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</si>
  <si>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</si>
  <si>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</si>
  <si>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</si>
  <si>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</si>
  <si>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</si>
  <si>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</si>
  <si>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</si>
  <si>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</si>
  <si>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</si>
  <si>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</si>
  <si>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</si>
  <si>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</si>
  <si>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</si>
  <si>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</si>
  <si>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</si>
  <si>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</si>
  <si>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</si>
  <si>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</si>
  <si>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</si>
  <si>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</si>
  <si>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</si>
  <si>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</si>
  <si>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</si>
  <si>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</si>
  <si>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</si>
  <si>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</si>
  <si>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</si>
  <si>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</si>
  <si>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</si>
  <si>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</si>
  <si>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</si>
  <si>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</si>
  <si>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</si>
  <si>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</si>
  <si>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</si>
  <si>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</si>
  <si>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</si>
  <si>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</si>
  <si>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</si>
  <si>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</si>
  <si>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</si>
  <si>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</si>
  <si>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</si>
  <si>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</si>
  <si>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</si>
  <si>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</si>
  <si>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</si>
  <si>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</si>
  <si>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</si>
  <si>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</si>
  <si>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</si>
  <si>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</si>
  <si>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</si>
  <si>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</si>
  <si>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</si>
  <si>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</si>
  <si>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</si>
  <si>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</si>
  <si>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</si>
  <si>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</si>
  <si>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</si>
  <si>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</si>
  <si>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</si>
  <si>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</si>
  <si>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</si>
  <si>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</si>
  <si>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</si>
  <si>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</si>
  <si>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</si>
  <si>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</si>
  <si>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</si>
  <si>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</si>
  <si>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</si>
  <si>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</si>
  <si>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</si>
  <si>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</si>
  <si>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</si>
  <si>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</si>
  <si>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</si>
  <si>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</si>
  <si>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</si>
  <si>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</si>
  <si>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</si>
  <si>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</si>
  <si>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</si>
  <si>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</si>
  <si>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</si>
  <si>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</si>
  <si>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</si>
  <si>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</si>
  <si>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</si>
  <si>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</si>
  <si>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</si>
  <si>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</si>
  <si>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</si>
  <si>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</si>
  <si>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</si>
  <si>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</si>
  <si>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</si>
  <si>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</si>
  <si>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</si>
  <si>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</si>
  <si>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</si>
  <si>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</si>
  <si>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</si>
  <si>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</si>
  <si>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</si>
  <si>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</si>
  <si>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</si>
  <si>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</si>
  <si>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</si>
  <si>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</si>
  <si>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</si>
  <si>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</si>
  <si>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</si>
  <si>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</si>
  <si>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</si>
  <si>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</si>
  <si>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</si>
  <si>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</si>
  <si>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</si>
  <si>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</si>
  <si>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</si>
  <si>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</si>
  <si>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</si>
  <si>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</si>
  <si>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</si>
  <si>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</si>
  <si>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</si>
  <si>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</si>
  <si>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</si>
  <si>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</si>
  <si>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</si>
  <si>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</si>
  <si>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</si>
  <si>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</si>
  <si>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</si>
  <si>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</si>
  <si>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</si>
  <si>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</si>
  <si>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</si>
  <si>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</si>
  <si>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</si>
  <si>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</si>
  <si>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</si>
  <si>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</si>
  <si>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</si>
  <si>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</si>
  <si>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</si>
  <si>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</si>
  <si>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</si>
  <si>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</si>
  <si>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</si>
  <si>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</si>
  <si>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</si>
  <si>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</si>
  <si>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</si>
  <si>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</si>
  <si>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</si>
  <si>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</si>
  <si>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</si>
  <si>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</si>
  <si>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</si>
  <si>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</si>
  <si>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</si>
  <si>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</si>
  <si>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</si>
  <si>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</si>
  <si>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</si>
  <si>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</si>
  <si>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</si>
  <si>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</si>
  <si>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</si>
  <si>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</si>
  <si>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</si>
  <si>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</si>
  <si>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</si>
  <si>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</si>
  <si>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</si>
  <si>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</si>
  <si>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</si>
  <si>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</si>
  <si>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</si>
  <si>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</si>
  <si>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</si>
  <si>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</si>
  <si>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</si>
  <si>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</si>
  <si>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</si>
  <si>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</si>
  <si>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</si>
  <si>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</si>
  <si>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</si>
  <si>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</si>
  <si>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</si>
  <si>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</si>
  <si>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</si>
  <si>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</si>
  <si>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</si>
  <si>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</si>
  <si>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</si>
  <si>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</si>
  <si>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</si>
  <si>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</si>
  <si>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</si>
  <si>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</si>
  <si>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</si>
  <si>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</si>
  <si>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</si>
  <si>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</si>
  <si>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</si>
  <si>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</si>
  <si>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</si>
  <si>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</si>
  <si>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</si>
  <si>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</si>
  <si>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</si>
  <si>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</si>
  <si>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</si>
  <si>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</si>
  <si>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</si>
  <si>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</si>
  <si>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</si>
  <si>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</si>
  <si>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</si>
  <si>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</si>
  <si>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</si>
  <si>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</si>
  <si>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</si>
  <si>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</si>
  <si>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</si>
  <si>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</si>
  <si>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</si>
  <si>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</si>
  <si>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</si>
  <si>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</si>
  <si>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</si>
  <si>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</si>
  <si>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</si>
  <si>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</si>
  <si>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</si>
  <si>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</si>
  <si>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</si>
  <si>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</si>
  <si>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</si>
  <si>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</si>
  <si>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</si>
  <si>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</si>
  <si>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</si>
  <si>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</si>
  <si>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</si>
  <si>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</si>
  <si>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</si>
  <si>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</si>
  <si>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</si>
  <si>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</si>
  <si>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</si>
  <si>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</si>
  <si>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</si>
  <si>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</si>
  <si>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</si>
  <si>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</si>
  <si>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</si>
  <si>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</si>
  <si>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</si>
  <si>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</si>
  <si>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</si>
  <si>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</si>
  <si>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</si>
  <si>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</si>
  <si>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</si>
  <si>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</si>
  <si>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</si>
  <si>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</si>
  <si>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</si>
  <si>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</si>
  <si>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</si>
  <si>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</si>
  <si>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</si>
  <si>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</si>
  <si>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</si>
  <si>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</si>
  <si>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</si>
  <si>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</si>
  <si>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</si>
  <si>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</si>
  <si>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</si>
  <si>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</si>
  <si>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</si>
  <si>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</si>
  <si>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</si>
  <si>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</si>
  <si>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</si>
  <si>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</si>
  <si>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</si>
  <si>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</si>
  <si>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</si>
  <si>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</si>
  <si>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</si>
  <si>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</si>
  <si>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</si>
  <si>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</si>
  <si>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</si>
  <si>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</si>
  <si>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</si>
  <si>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</si>
  <si>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</si>
  <si>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</si>
  <si>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</si>
  <si>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</si>
  <si>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</si>
  <si>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</si>
  <si>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</si>
  <si>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</si>
  <si>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</si>
  <si>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</si>
  <si>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</si>
  <si>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</si>
  <si>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</si>
  <si>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</si>
  <si>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</si>
  <si>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</si>
  <si>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</si>
  <si>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</si>
  <si>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</si>
  <si>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</si>
  <si>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</si>
  <si>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</si>
  <si>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</si>
  <si>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</si>
  <si>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</si>
  <si>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</si>
  <si>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</si>
  <si>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</si>
  <si>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</si>
  <si>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</si>
  <si>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</si>
  <si>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</si>
  <si>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</si>
  <si>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</si>
  <si>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</si>
  <si>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</si>
  <si>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</si>
  <si>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</si>
  <si>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</si>
  <si>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</si>
  <si>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</si>
  <si>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</si>
  <si>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</si>
  <si>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</si>
  <si>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</si>
  <si>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</si>
  <si>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</si>
  <si>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</si>
  <si>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</si>
  <si>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</si>
  <si>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</si>
  <si>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</si>
  <si>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</si>
  <si>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</si>
  <si>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</si>
  <si>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</si>
  <si>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</si>
  <si>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</si>
  <si>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</si>
  <si>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</si>
  <si>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</si>
  <si>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</si>
  <si>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</si>
  <si>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</si>
  <si>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</si>
  <si>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</si>
  <si>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</si>
  <si>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</si>
  <si>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</si>
  <si>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</si>
  <si>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</si>
  <si>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</si>
  <si>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</si>
  <si>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</si>
  <si>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</si>
  <si>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</si>
  <si>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</si>
  <si>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</si>
  <si>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</si>
  <si>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</si>
  <si>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</si>
  <si>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</si>
  <si>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</si>
  <si>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</si>
  <si>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</si>
  <si>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</si>
  <si>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</si>
  <si>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</si>
  <si>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</si>
  <si>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</si>
  <si>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</si>
  <si>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</si>
  <si>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</si>
  <si>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</si>
  <si>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</si>
  <si>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</si>
  <si>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</si>
  <si>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</si>
  <si>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</si>
  <si>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</si>
  <si>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</si>
  <si>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</si>
  <si>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</si>
  <si>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</si>
  <si>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</si>
  <si>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</si>
  <si>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</si>
  <si>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</si>
  <si>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</si>
  <si>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</si>
  <si>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</si>
  <si>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</si>
  <si>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</si>
  <si>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</si>
  <si>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</si>
  <si>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</si>
  <si>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</si>
  <si>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</si>
  <si>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</si>
  <si>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</si>
  <si>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</si>
  <si>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</si>
  <si>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</si>
  <si>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</si>
  <si>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</si>
  <si>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</si>
  <si>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</si>
  <si>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</si>
  <si>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</si>
  <si>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</si>
  <si>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</si>
  <si>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</si>
  <si>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</si>
  <si>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</si>
  <si>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</si>
  <si>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</si>
  <si>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</si>
  <si>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</si>
  <si>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</si>
  <si>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</si>
  <si>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</si>
  <si>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</si>
  <si>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</si>
  <si>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</si>
  <si>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</si>
  <si>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</si>
  <si>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</si>
  <si>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</si>
  <si>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</si>
  <si>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</si>
  <si>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</si>
  <si>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</si>
  <si>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</si>
  <si>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</si>
  <si>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</si>
  <si>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</si>
  <si>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Hellenstein-Energie-Logistik GmbH</t>
  </si>
  <si>
    <t>9870017400001</t>
  </si>
  <si>
    <t>Meeboldstr. 1</t>
  </si>
  <si>
    <t>Heidenheim an der Brenz</t>
  </si>
  <si>
    <t>Herr Frederik Gruschka</t>
  </si>
  <si>
    <t>07321/328 368</t>
  </si>
  <si>
    <t>NCHN007001740000</t>
  </si>
  <si>
    <t>Heidenheim</t>
  </si>
  <si>
    <t>EDM.Verteiler@stadtwerke-heidenheim.de</t>
  </si>
  <si>
    <t>Netzgebiet Hellenstein-Energie-Logistik GmbH</t>
  </si>
  <si>
    <t>DE_HEF33</t>
  </si>
  <si>
    <t>DE_HMF33</t>
  </si>
  <si>
    <t>DE_GHD33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</si>
</sst>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13" zoomScale="80" zoomScaleNormal="80" workbookViewId="0">
      <selection activeCell="D23" sqref="D23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42670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42736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0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89522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Hellenstein-Energie-Logistik GmbH</v>
      </c>
      <c r="E28" s="38"/>
      <c r="F28" s="11"/>
      <c r="G28" s="2"/>
    </row>
    <row r="29" spans="1:15">
      <c r="B29" s="15"/>
      <c r="C29" s="22" t="s">
        <v>395</v>
      </c>
      <c r="D29" s="41" t="s">
        <v>665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5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3" priority="2">
      <formula>IF(CELL("Zeile",D30)&lt;$D$25+CELL("Zeile",$D$29),1,0)</formula>
    </cfRule>
  </conditionalFormatting>
  <conditionalFormatting sqref="D30:D48">
    <cfRule type="expression" dxfId="62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D35" sqref="D3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Hellenstein-Energie-Logistik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Netzgebiet Hellenstein-Energie-Logistik GmbH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7" t="str">
        <f>Netzbetreiber!$D$11</f>
        <v>9870017400001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42736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0" t="s">
        <v>611</v>
      </c>
      <c r="I13" s="270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570</v>
      </c>
      <c r="I19" s="269" t="s">
        <v>487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488</v>
      </c>
      <c r="I20" s="269" t="s">
        <v>489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6" t="s">
        <v>604</v>
      </c>
      <c r="I22" s="266" t="s">
        <v>605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6" t="s">
        <v>607</v>
      </c>
      <c r="I23" s="8" t="s">
        <v>603</v>
      </c>
      <c r="J23" s="8"/>
      <c r="K23" s="8"/>
      <c r="L23" s="267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6" t="s">
        <v>606</v>
      </c>
      <c r="I24" s="266" t="s">
        <v>613</v>
      </c>
      <c r="J24" s="8"/>
      <c r="K24" s="8"/>
      <c r="L24" s="269" t="s">
        <v>614</v>
      </c>
      <c r="M24" s="269" t="s">
        <v>616</v>
      </c>
      <c r="N24" s="269" t="s">
        <v>615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617</v>
      </c>
      <c r="D27" s="42" t="s">
        <v>618</v>
      </c>
      <c r="E27" s="15"/>
      <c r="H27" s="296" t="s">
        <v>618</v>
      </c>
      <c r="I27" s="268" t="s">
        <v>619</v>
      </c>
      <c r="J27" s="268" t="s">
        <v>620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621</v>
      </c>
      <c r="I28" s="269" t="s">
        <v>622</v>
      </c>
      <c r="J28" s="269" t="s">
        <v>623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624</v>
      </c>
      <c r="I29" s="269" t="s">
        <v>625</v>
      </c>
      <c r="J29" s="269" t="s">
        <v>626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627</v>
      </c>
      <c r="I32" s="269" t="s">
        <v>628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629</v>
      </c>
      <c r="I33" s="266" t="s">
        <v>624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544</v>
      </c>
      <c r="C35" s="24" t="s">
        <v>494</v>
      </c>
      <c r="D35" s="42">
        <v>4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6"/>
      <c r="J37" s="266"/>
      <c r="K37" s="266"/>
      <c r="L37" s="266"/>
      <c r="M37" s="267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663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61" priority="21">
      <formula>IF($D$11="Gaspool",1,0)</formula>
    </cfRule>
  </conditionalFormatting>
  <conditionalFormatting sqref="D16">
    <cfRule type="expression" dxfId="60" priority="18">
      <formula>IF($D$11="NCG",1,0)</formula>
    </cfRule>
  </conditionalFormatting>
  <conditionalFormatting sqref="D48:D62">
    <cfRule type="expression" dxfId="59" priority="17">
      <formula>IF(CELL("Zeile",D48)&lt;$D$46+CELL("Zeile",$D$48),1,0)</formula>
    </cfRule>
  </conditionalFormatting>
  <conditionalFormatting sqref="D49:D62">
    <cfRule type="expression" dxfId="58" priority="16">
      <formula>IF(CELL(D49)&lt;$D$36+27,1,0)</formula>
    </cfRule>
  </conditionalFormatting>
  <conditionalFormatting sqref="D23">
    <cfRule type="expression" dxfId="57" priority="15">
      <formula>IF($D$22=$H$22,1,0)</formula>
    </cfRule>
  </conditionalFormatting>
  <conditionalFormatting sqref="D31">
    <cfRule type="expression" dxfId="56" priority="4">
      <formula>IF($D$18="synthetisch",1,0)</formula>
    </cfRule>
  </conditionalFormatting>
  <conditionalFormatting sqref="D28">
    <cfRule type="expression" dxfId="55" priority="2">
      <formula>IF(AND($D$27=$I$27,$D$26=$H$26),1,0)</formula>
    </cfRule>
  </conditionalFormatting>
  <conditionalFormatting sqref="D26:D28">
    <cfRule type="expression" dxfId="54" priority="5">
      <formula>IF($D$18="analytisch",1,0)</formula>
    </cfRule>
  </conditionalFormatting>
  <conditionalFormatting sqref="D27">
    <cfRule type="expression" dxfId="53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7" zoomScale="70" zoomScaleNormal="70" workbookViewId="0">
      <selection activeCell="H71" sqref="H71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Netzbetreiber!D9</f>
        <v>Hellenstein-Energie-Logistik GmbH</v>
      </c>
      <c r="F4" s="329"/>
      <c r="G4" s="3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Netzgebiet Hellenstein-Energie-Logistik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Netzbetreiber!D11</f>
        <v>9870017400001</v>
      </c>
      <c r="F6" s="328"/>
      <c r="G6" s="328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42736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 t="str">
        <f>INDEX('SLP-Verfahren'!D48:D62,'SLP-Temp-Gebiet #01'!F10)</f>
        <v>Heidenheim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/>
      <c r="G14" s="262"/>
      <c r="H14" s="51"/>
      <c r="I14" s="57"/>
      <c r="J14" s="129"/>
      <c r="K14" s="129"/>
      <c r="L14" s="129"/>
      <c r="M14" s="129"/>
      <c r="N14" s="129"/>
      <c r="O14" s="331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/>
      <c r="G15" s="262"/>
      <c r="H15" s="51"/>
      <c r="I15" s="57"/>
      <c r="J15" s="129"/>
      <c r="K15" s="129"/>
      <c r="L15" s="129"/>
      <c r="M15" s="129"/>
      <c r="N15" s="129"/>
      <c r="O15" s="160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17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17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1</v>
      </c>
      <c r="F21" s="280">
        <f>ROUND(F22/$D$22,4)</f>
        <v>0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1</v>
      </c>
      <c r="E22" s="282">
        <v>1</v>
      </c>
      <c r="F22" s="282"/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500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341" t="s">
        <v>663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>
        <v>108401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>ROUND(G32/$D$32,4)</f>
        <v>0.1333</v>
      </c>
      <c r="H31" s="278">
        <f>ROUND(H32/$D$32,4)</f>
        <v>6.6699999999999995E-2</v>
      </c>
      <c r="I31" s="278">
        <f t="shared" ref="I31:N31" si="3">ROUND(I32/$D$32,4)</f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1</v>
      </c>
      <c r="F55" s="278">
        <f>ROUND(F56/$D$56,4)</f>
        <v>0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1</v>
      </c>
      <c r="E56" s="279">
        <f>E22</f>
        <v>1</v>
      </c>
      <c r="F56" s="279">
        <f t="shared" ref="F56:N56" si="6">F22</f>
        <v>0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MeteoGroup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Heidenheim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>
        <f>E25</f>
        <v>108401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>
        <f t="shared" ref="F60:N60" si="10">F26</f>
        <v>0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v>4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1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>ROUND(G66/$D$66,4)</f>
        <v>0.1333</v>
      </c>
      <c r="H65" s="278">
        <f>ROUND(H66/$D$66,4)</f>
        <v>6.6699999999999995E-2</v>
      </c>
      <c r="I65" s="278">
        <f t="shared" ref="I65:N65" si="12">ROUND(I66/$D$66,4)</f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G69" si="13">F32</f>
        <v>0.5</v>
      </c>
      <c r="G66" s="286">
        <f t="shared" si="13"/>
        <v>0.25</v>
      </c>
      <c r="H66" s="286">
        <f t="shared" ref="H66" si="14">H32</f>
        <v>0.125</v>
      </c>
      <c r="I66" s="286">
        <f t="shared" ref="I66:N66" si="15">I32</f>
        <v>0</v>
      </c>
      <c r="J66" s="286">
        <f t="shared" si="15"/>
        <v>0</v>
      </c>
      <c r="K66" s="286">
        <f t="shared" si="15"/>
        <v>0</v>
      </c>
      <c r="L66" s="286">
        <f t="shared" si="15"/>
        <v>0</v>
      </c>
      <c r="M66" s="286">
        <f t="shared" si="15"/>
        <v>0</v>
      </c>
      <c r="N66" s="286">
        <f t="shared" si="15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13"/>
        <v>D-1</v>
      </c>
      <c r="G67" s="155" t="str">
        <f t="shared" si="13"/>
        <v>D-2</v>
      </c>
      <c r="H67" s="155" t="str">
        <f t="shared" ref="H67" si="16">H33</f>
        <v>D-3</v>
      </c>
      <c r="I67" s="155">
        <f t="shared" ref="I67:N67" si="17">I33</f>
        <v>0</v>
      </c>
      <c r="J67" s="155">
        <f t="shared" si="17"/>
        <v>0</v>
      </c>
      <c r="K67" s="155">
        <f t="shared" si="17"/>
        <v>0</v>
      </c>
      <c r="L67" s="155">
        <f t="shared" si="17"/>
        <v>0</v>
      </c>
      <c r="M67" s="155">
        <f t="shared" si="17"/>
        <v>0</v>
      </c>
      <c r="N67" s="155">
        <f t="shared" si="17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Kalendertag</v>
      </c>
      <c r="F68" s="158" t="str">
        <f t="shared" si="13"/>
        <v>Kalendertag</v>
      </c>
      <c r="G68" s="158" t="str">
        <f t="shared" si="13"/>
        <v>Kalendertag</v>
      </c>
      <c r="H68" s="158" t="str">
        <f t="shared" ref="H68" si="18">H34</f>
        <v>Kalendertag</v>
      </c>
      <c r="I68" s="161">
        <f t="shared" ref="I68:N68" si="19">I34</f>
        <v>0</v>
      </c>
      <c r="J68" s="161">
        <f t="shared" si="19"/>
        <v>0</v>
      </c>
      <c r="K68" s="161">
        <f t="shared" si="19"/>
        <v>0</v>
      </c>
      <c r="L68" s="161">
        <f t="shared" si="19"/>
        <v>0</v>
      </c>
      <c r="M68" s="161">
        <f t="shared" si="19"/>
        <v>0</v>
      </c>
      <c r="N68" s="161">
        <f t="shared" si="19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UCT</v>
      </c>
      <c r="F69" s="158" t="str">
        <f t="shared" si="13"/>
        <v>UCT</v>
      </c>
      <c r="G69" s="158" t="str">
        <f t="shared" si="13"/>
        <v>UCT</v>
      </c>
      <c r="H69" s="158" t="str">
        <f t="shared" ref="H69" si="20">H35</f>
        <v>UCT</v>
      </c>
      <c r="I69" s="161" t="str">
        <f t="shared" ref="I69:N69" si="21">I35</f>
        <v>CET/CEST</v>
      </c>
      <c r="J69" s="161" t="str">
        <f t="shared" si="21"/>
        <v>CET/CEST</v>
      </c>
      <c r="K69" s="161" t="str">
        <f t="shared" si="21"/>
        <v>CET/CEST</v>
      </c>
      <c r="L69" s="161" t="str">
        <f t="shared" si="21"/>
        <v>CET/CEST</v>
      </c>
      <c r="M69" s="161" t="str">
        <f t="shared" si="21"/>
        <v>CET/CEST</v>
      </c>
      <c r="N69" s="161" t="str">
        <f t="shared" si="21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">
        <v>453</v>
      </c>
      <c r="H70" s="162" t="s">
        <v>453</v>
      </c>
      <c r="I70" s="162">
        <f t="shared" ref="I70:N70" si="22">I36</f>
        <v>0</v>
      </c>
      <c r="J70" s="162">
        <f t="shared" si="22"/>
        <v>0</v>
      </c>
      <c r="K70" s="162">
        <f t="shared" si="22"/>
        <v>0</v>
      </c>
      <c r="L70" s="162">
        <f t="shared" si="22"/>
        <v>0</v>
      </c>
      <c r="M70" s="162">
        <f t="shared" si="22"/>
        <v>0</v>
      </c>
      <c r="N70" s="162">
        <f t="shared" si="22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1" priority="32">
      <formula>IF(E$20&lt;=$F$18,1,0)</formula>
    </cfRule>
  </conditionalFormatting>
  <conditionalFormatting sqref="E32:N36">
    <cfRule type="expression" dxfId="50" priority="31">
      <formula>IF(E$30&lt;=$F$28,1,0)</formula>
    </cfRule>
  </conditionalFormatting>
  <conditionalFormatting sqref="E26:F26">
    <cfRule type="expression" dxfId="49" priority="30">
      <formula>IF(E$20&lt;=$F$18,1,0)</formula>
    </cfRule>
  </conditionalFormatting>
  <conditionalFormatting sqref="E26:N26">
    <cfRule type="expression" dxfId="48" priority="29">
      <formula>IF(E$20&lt;=$F$18,1,0)</formula>
    </cfRule>
  </conditionalFormatting>
  <conditionalFormatting sqref="E56:N59">
    <cfRule type="expression" dxfId="47" priority="26">
      <formula>IF(E$54&lt;=$F$52,1,0)</formula>
    </cfRule>
  </conditionalFormatting>
  <conditionalFormatting sqref="E60:N60">
    <cfRule type="expression" dxfId="46" priority="25">
      <formula>IF(E$54&lt;=$F$52,1,0)</formula>
    </cfRule>
  </conditionalFormatting>
  <conditionalFormatting sqref="E66:N68">
    <cfRule type="expression" dxfId="45" priority="19">
      <formula>IF(E$64&lt;=$F$62,1,0)</formula>
    </cfRule>
  </conditionalFormatting>
  <conditionalFormatting sqref="E70:N70 E65:N68">
    <cfRule type="expression" dxfId="44" priority="17">
      <formula>IF(E$64&gt;$F$62,1,0)</formula>
    </cfRule>
  </conditionalFormatting>
  <conditionalFormatting sqref="E56:N60">
    <cfRule type="expression" dxfId="43" priority="16">
      <formula>IF(E$54&gt;$F$52,1,0)</formula>
    </cfRule>
  </conditionalFormatting>
  <conditionalFormatting sqref="E21:N26">
    <cfRule type="expression" dxfId="42" priority="15">
      <formula>IF(E$20&gt;$F$18,1,0)</formula>
    </cfRule>
  </conditionalFormatting>
  <conditionalFormatting sqref="E32:N36">
    <cfRule type="expression" dxfId="41" priority="14">
      <formula>IF(E$30&gt;$F$28,1,0)</formula>
    </cfRule>
  </conditionalFormatting>
  <conditionalFormatting sqref="H11 H8:H9">
    <cfRule type="expression" dxfId="40" priority="13">
      <formula>IF($F$9=1,1,0)</formula>
    </cfRule>
  </conditionalFormatting>
  <conditionalFormatting sqref="E55:N55">
    <cfRule type="expression" dxfId="39" priority="12">
      <formula>IF(E$54&gt;$F$52,1,0)</formula>
    </cfRule>
  </conditionalFormatting>
  <conditionalFormatting sqref="E31:N31">
    <cfRule type="expression" dxfId="38" priority="11">
      <formula>IF(E$30&gt;$F$28,1,0)</formula>
    </cfRule>
  </conditionalFormatting>
  <conditionalFormatting sqref="E70:N70">
    <cfRule type="expression" dxfId="37" priority="10">
      <formula>IF(E$64&lt;=$F$62,1,0)</formula>
    </cfRule>
  </conditionalFormatting>
  <conditionalFormatting sqref="H10">
    <cfRule type="expression" dxfId="36" priority="9">
      <formula>IF($F$9=1,1,0)</formula>
    </cfRule>
  </conditionalFormatting>
  <conditionalFormatting sqref="E69:N69">
    <cfRule type="expression" dxfId="35" priority="6">
      <formula>IF(E$64&lt;=$F$62,1,0)</formula>
    </cfRule>
  </conditionalFormatting>
  <conditionalFormatting sqref="E69:N69">
    <cfRule type="expression" dxfId="34" priority="5">
      <formula>IF(E$64&gt;$F$62,1,0)</formula>
    </cfRule>
  </conditionalFormatting>
  <conditionalFormatting sqref="E66:H68">
    <cfRule type="expression" dxfId="33" priority="4">
      <formula>IF(E$64&lt;=$F$62,1,0)</formula>
    </cfRule>
  </conditionalFormatting>
  <conditionalFormatting sqref="E66:H68">
    <cfRule type="expression" dxfId="32" priority="3">
      <formula>IF(E$64&gt;$F$62,1,0)</formula>
    </cfRule>
  </conditionalFormatting>
  <conditionalFormatting sqref="E69:H69">
    <cfRule type="expression" dxfId="31" priority="2">
      <formula>IF(E$64&lt;=$F$62,1,0)</formula>
    </cfRule>
  </conditionalFormatting>
  <conditionalFormatting sqref="E69:H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I66:N68 E36:F36 E56:N60 E22 I22:N22 F52 G24:N24 I70:N70 E33:G33 I69:N69 G25:N25 G26:N26 I34:N34 I32:N32 I33:N33 I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Netzbetreiber!$D$9</f>
        <v>Hellenstein-Energie-Logistik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Netzgebiet Hellenstein-Energie-Logistik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Netzbetreiber!$D$11</f>
        <v>9870017400001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42736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>
        <f>INDEX('SLP-Verfahren'!D48:D62,'SLP-Temp-Gebiet #02'!F10)</f>
        <v>0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 t="s">
        <v>85</v>
      </c>
      <c r="G14" s="262" t="s">
        <v>567</v>
      </c>
      <c r="H14" s="51">
        <v>0</v>
      </c>
      <c r="I14" s="57"/>
      <c r="J14" s="129"/>
      <c r="K14" s="129"/>
      <c r="L14" s="129"/>
      <c r="M14" s="129"/>
      <c r="N14" s="129"/>
      <c r="O14" s="331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 t="s">
        <v>71</v>
      </c>
      <c r="G15" s="262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289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28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15" sqref="E15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Hellenstein-Energie-Logistik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Hellenstein-Energie-Logistik GmbH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9870017400001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42736</v>
      </c>
      <c r="E8" s="129"/>
      <c r="F8" s="129"/>
      <c r="H8" s="127" t="s">
        <v>494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1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3" t="s">
        <v>643</v>
      </c>
    </row>
    <row r="11" spans="2:26" ht="15.75" thickBot="1">
      <c r="B11" s="138" t="s">
        <v>495</v>
      </c>
      <c r="C11" s="139" t="s">
        <v>506</v>
      </c>
      <c r="D11" s="292" t="s">
        <v>247</v>
      </c>
      <c r="E11" s="342" t="s">
        <v>4</v>
      </c>
      <c r="F11" s="294" t="str">
        <f>VLOOKUP($E11,'BDEW-Standard'!$B$3:$M$158,F$9,0)</f>
        <v>HK3</v>
      </c>
      <c r="H11" s="165">
        <f>ROUND(VLOOKUP($E11,'BDEW-Standard'!$B$3:$M$158,H$9,0),7)</f>
        <v>0.40409319999999999</v>
      </c>
      <c r="I11" s="165">
        <f>ROUND(VLOOKUP($E11,'BDEW-Standard'!$B$3:$M$158,I$9,0),7)</f>
        <v>-24.439296800000001</v>
      </c>
      <c r="J11" s="165">
        <f>ROUND(VLOOKUP($E11,'BDEW-Standard'!$B$3:$M$158,J$9,0),7)</f>
        <v>6.5718174999999999</v>
      </c>
      <c r="K11" s="165">
        <f>ROUND(VLOOKUP($E11,'BDEW-Standard'!$B$3:$M$158,K$9,0),7)</f>
        <v>0.71077100000000004</v>
      </c>
      <c r="L11" s="334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5">
        <f>($H11/(1+($I11/($Q$9-$L11))^$J11)+$K11)+MAX($M11*$Q$9+$N11,$O11*$Q$9+$P11)</f>
        <v>1.0561214000512988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40">
        <v>1</v>
      </c>
      <c r="C12" s="141" t="str">
        <f t="shared" ref="C12:C41" si="0">$D$6</f>
        <v>Netzgebiet Hellenstein-Energie-Logistik GmbH</v>
      </c>
      <c r="D12" s="62" t="s">
        <v>247</v>
      </c>
      <c r="E12" s="164" t="s">
        <v>666</v>
      </c>
      <c r="F12" s="295" t="str">
        <f>VLOOKUP($E12,'BDEW-Standard'!$B$3:$M$158,F$9,0)</f>
        <v>1D3</v>
      </c>
      <c r="H12" s="272">
        <f>ROUND(VLOOKUP($E12,'BDEW-Standard'!$B$3:$M$158,H$9,0),7)</f>
        <v>1.6209544</v>
      </c>
      <c r="I12" s="272">
        <f>ROUND(VLOOKUP($E12,'BDEW-Standard'!$B$3:$M$158,I$9,0),7)</f>
        <v>-37.183314099999997</v>
      </c>
      <c r="J12" s="272">
        <f>ROUND(VLOOKUP($E12,'BDEW-Standard'!$B$3:$M$158,J$9,0),7)</f>
        <v>5.6727847000000002</v>
      </c>
      <c r="K12" s="272">
        <f>ROUND(VLOOKUP($E12,'BDEW-Standard'!$B$3:$M$158,K$9,0),7)</f>
        <v>7.1643100000000001E-2</v>
      </c>
      <c r="L12" s="336">
        <f>ROUND(VLOOKUP($E12,'BDEW-Standard'!$B$3:$M$158,L$9,0),1)</f>
        <v>40</v>
      </c>
      <c r="M12" s="272">
        <f>ROUND(VLOOKUP($E12,'BDEW-Standard'!$B$3:$M$158,M$9,0),7)</f>
        <v>-4.9570000000000003E-2</v>
      </c>
      <c r="N12" s="272">
        <f>ROUND(VLOOKUP($E12,'BDEW-Standard'!$B$3:$M$158,N$9,0),7)</f>
        <v>0.84010149999999995</v>
      </c>
      <c r="O12" s="272">
        <f>ROUND(VLOOKUP($E12,'BDEW-Standard'!$B$3:$M$158,O$9,0),7)</f>
        <v>-2.209E-3</v>
      </c>
      <c r="P12" s="272">
        <f>ROUND(VLOOKUP($E12,'BDEW-Standard'!$B$3:$M$158,P$9,0),7)</f>
        <v>0.1074468</v>
      </c>
      <c r="Q12" s="337">
        <f t="shared" ref="Q12:Q15" si="1">($H12/(1+($I12/($Q$9-$L12))^$J12)+$K12)+MAX($M12*$Q$9+$N12,$O12*$Q$9+$P12)</f>
        <v>1.0000001417752751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2" customFormat="1">
      <c r="B13" s="143">
        <v>2</v>
      </c>
      <c r="C13" s="144" t="str">
        <f t="shared" si="0"/>
        <v>Netzgebiet Hellenstein-Energie-Logistik GmbH</v>
      </c>
      <c r="D13" s="62" t="s">
        <v>247</v>
      </c>
      <c r="E13" s="164" t="s">
        <v>667</v>
      </c>
      <c r="F13" s="295" t="str">
        <f>VLOOKUP($E13,'BDEW-Standard'!$B$3:$M$158,F$9,0)</f>
        <v>2D3</v>
      </c>
      <c r="H13" s="272">
        <f>ROUND(VLOOKUP($E13,'BDEW-Standard'!$B$3:$M$158,H$9,0),7)</f>
        <v>1.2328654999999999</v>
      </c>
      <c r="I13" s="272">
        <f>ROUND(VLOOKUP($E13,'BDEW-Standard'!$B$3:$M$158,I$9,0),7)</f>
        <v>-34.721360500000003</v>
      </c>
      <c r="J13" s="272">
        <f>ROUND(VLOOKUP($E13,'BDEW-Standard'!$B$3:$M$158,J$9,0),7)</f>
        <v>5.8164303999999998</v>
      </c>
      <c r="K13" s="272">
        <f>ROUND(VLOOKUP($E13,'BDEW-Standard'!$B$3:$M$158,K$9,0),7)</f>
        <v>8.7335200000000002E-2</v>
      </c>
      <c r="L13" s="336">
        <f>ROUND(VLOOKUP($E13,'BDEW-Standard'!$B$3:$M$158,L$9,0),1)</f>
        <v>40</v>
      </c>
      <c r="M13" s="272">
        <f>ROUND(VLOOKUP($E13,'BDEW-Standard'!$B$3:$M$158,M$9,0),7)</f>
        <v>-4.0928399999999997E-2</v>
      </c>
      <c r="N13" s="272">
        <f>ROUND(VLOOKUP($E13,'BDEW-Standard'!$B$3:$M$158,N$9,0),7)</f>
        <v>0.76729199999999997</v>
      </c>
      <c r="O13" s="272">
        <f>ROUND(VLOOKUP($E13,'BDEW-Standard'!$B$3:$M$158,O$9,0),7)</f>
        <v>-2.232E-3</v>
      </c>
      <c r="P13" s="272">
        <f>ROUND(VLOOKUP($E13,'BDEW-Standard'!$B$3:$M$158,P$9,0),7)</f>
        <v>0.11992070000000001</v>
      </c>
      <c r="Q13" s="337">
        <f t="shared" si="1"/>
        <v>0.99999997653191475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209"/>
    </row>
    <row r="14" spans="2:26" s="142" customFormat="1">
      <c r="B14" s="143">
        <v>3</v>
      </c>
      <c r="C14" s="144" t="str">
        <f t="shared" si="0"/>
        <v>Netzgebiet Hellenstein-Energie-Logistik GmbH</v>
      </c>
      <c r="D14" s="62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6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7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2" customFormat="1">
      <c r="B15" s="143">
        <v>4</v>
      </c>
      <c r="C15" s="144" t="str">
        <f t="shared" si="0"/>
        <v>Netzgebiet Hellenstein-Energie-Logistik GmbH</v>
      </c>
      <c r="D15" s="62" t="s">
        <v>247</v>
      </c>
      <c r="E15" s="164" t="s">
        <v>668</v>
      </c>
      <c r="F15" s="295" t="str">
        <f>VLOOKUP($E15,'BDEW-Standard'!$B$3:$M$158,F$9,0)</f>
        <v>DH3</v>
      </c>
      <c r="H15" s="272">
        <f>ROUND(VLOOKUP($E15,'BDEW-Standard'!$B$3:$M$158,H$9,0),7)</f>
        <v>1.3010622999999999</v>
      </c>
      <c r="I15" s="272">
        <f>ROUND(VLOOKUP($E15,'BDEW-Standard'!$B$3:$M$158,I$9,0),7)</f>
        <v>-35.681614400000001</v>
      </c>
      <c r="J15" s="272">
        <f>ROUND(VLOOKUP($E15,'BDEW-Standard'!$B$3:$M$158,J$9,0),7)</f>
        <v>6.6857975999999999</v>
      </c>
      <c r="K15" s="272">
        <f>ROUND(VLOOKUP($E15,'BDEW-Standard'!$B$3:$M$158,K$9,0),7)</f>
        <v>0.14092669999999999</v>
      </c>
      <c r="L15" s="336">
        <f>ROUND(VLOOKUP($E15,'BDEW-Standard'!$B$3:$M$158,L$9,0),1)</f>
        <v>40</v>
      </c>
      <c r="M15" s="272">
        <f>ROUND(VLOOKUP($E15,'BDEW-Standard'!$B$3:$M$158,M$9,0),7)</f>
        <v>-4.7342799999999997E-2</v>
      </c>
      <c r="N15" s="272">
        <f>ROUND(VLOOKUP($E15,'BDEW-Standard'!$B$3:$M$158,N$9,0),7)</f>
        <v>0.81416909999999998</v>
      </c>
      <c r="O15" s="272">
        <f>ROUND(VLOOKUP($E15,'BDEW-Standard'!$B$3:$M$158,O$9,0),7)</f>
        <v>-1.0601E-3</v>
      </c>
      <c r="P15" s="272">
        <f>ROUND(VLOOKUP($E15,'BDEW-Standard'!$B$3:$M$158,P$9,0),7)</f>
        <v>0.13250919999999999</v>
      </c>
      <c r="Q15" s="337">
        <f t="shared" si="1"/>
        <v>1.000000069455792</v>
      </c>
      <c r="R15" s="273">
        <f>ROUND(VLOOKUP(MID($E15,4,3),'Wochentag F(WT)'!$B$7:$J$22,R$9,0),4)</f>
        <v>1.03</v>
      </c>
      <c r="S15" s="273">
        <f>ROUND(VLOOKUP(MID($E15,4,3),'Wochentag F(WT)'!$B$7:$J$22,S$9,0),4)</f>
        <v>1.03</v>
      </c>
      <c r="T15" s="273">
        <f>ROUND(VLOOKUP(MID($E15,4,3),'Wochentag F(WT)'!$B$7:$J$22,T$9,0),4)</f>
        <v>1.02</v>
      </c>
      <c r="U15" s="273">
        <f>ROUND(VLOOKUP(MID($E15,4,3),'Wochentag F(WT)'!$B$7:$J$22,U$9,0),4)</f>
        <v>1.03</v>
      </c>
      <c r="V15" s="273">
        <f>ROUND(VLOOKUP(MID($E15,4,3),'Wochentag F(WT)'!$B$7:$J$22,V$9,0),4)</f>
        <v>1.01</v>
      </c>
      <c r="W15" s="273">
        <f>ROUND(VLOOKUP(MID($E15,4,3),'Wochentag F(WT)'!$B$7:$J$22,W$9,0),4)</f>
        <v>0.93</v>
      </c>
      <c r="X15" s="274">
        <f t="shared" si="2"/>
        <v>0.95000000000000018</v>
      </c>
      <c r="Y15" s="291"/>
      <c r="Z15" s="209"/>
    </row>
    <row r="16" spans="2:26" s="142" customFormat="1">
      <c r="B16" s="143">
        <v>5</v>
      </c>
      <c r="C16" s="144" t="str">
        <f t="shared" si="0"/>
        <v>Netzgebiet Hellenstein-Energie-Logistik GmbH</v>
      </c>
      <c r="D16" s="62"/>
      <c r="E16" s="163"/>
      <c r="F16" s="295"/>
      <c r="H16" s="272"/>
      <c r="I16" s="272"/>
      <c r="J16" s="272"/>
      <c r="K16" s="272"/>
      <c r="L16" s="336"/>
      <c r="M16" s="272"/>
      <c r="N16" s="272"/>
      <c r="O16" s="272"/>
      <c r="P16" s="272"/>
      <c r="Q16" s="337"/>
      <c r="R16" s="273"/>
      <c r="S16" s="273"/>
      <c r="T16" s="273"/>
      <c r="U16" s="273"/>
      <c r="V16" s="273"/>
      <c r="W16" s="273"/>
      <c r="X16" s="274"/>
      <c r="Y16" s="291"/>
      <c r="Z16" s="209"/>
    </row>
    <row r="17" spans="2:26" s="142" customFormat="1">
      <c r="B17" s="143">
        <v>6</v>
      </c>
      <c r="C17" s="144" t="str">
        <f t="shared" si="0"/>
        <v>Netzgebiet Hellenstein-Energie-Logistik GmbH</v>
      </c>
      <c r="D17" s="62"/>
      <c r="E17" s="163"/>
      <c r="F17" s="295"/>
      <c r="H17" s="272"/>
      <c r="I17" s="272"/>
      <c r="J17" s="272"/>
      <c r="K17" s="272"/>
      <c r="L17" s="336"/>
      <c r="M17" s="272"/>
      <c r="N17" s="272"/>
      <c r="O17" s="272"/>
      <c r="P17" s="272"/>
      <c r="Q17" s="337"/>
      <c r="R17" s="273"/>
      <c r="S17" s="273"/>
      <c r="T17" s="273"/>
      <c r="U17" s="273"/>
      <c r="V17" s="273"/>
      <c r="W17" s="273"/>
      <c r="X17" s="274"/>
      <c r="Y17" s="291"/>
      <c r="Z17" s="209"/>
    </row>
    <row r="18" spans="2:26" s="142" customFormat="1">
      <c r="B18" s="143">
        <v>7</v>
      </c>
      <c r="C18" s="144" t="str">
        <f t="shared" si="0"/>
        <v>Netzgebiet Hellenstein-Energie-Logistik GmbH</v>
      </c>
      <c r="D18" s="62"/>
      <c r="E18" s="163"/>
      <c r="F18" s="295"/>
      <c r="H18" s="272"/>
      <c r="I18" s="272"/>
      <c r="J18" s="272"/>
      <c r="K18" s="272"/>
      <c r="L18" s="336"/>
      <c r="M18" s="272"/>
      <c r="N18" s="272"/>
      <c r="O18" s="272"/>
      <c r="P18" s="272"/>
      <c r="Q18" s="337"/>
      <c r="R18" s="273"/>
      <c r="S18" s="273"/>
      <c r="T18" s="273"/>
      <c r="U18" s="273"/>
      <c r="V18" s="273"/>
      <c r="W18" s="273"/>
      <c r="X18" s="274"/>
      <c r="Y18" s="291"/>
      <c r="Z18" s="209"/>
    </row>
    <row r="19" spans="2:26" s="142" customFormat="1">
      <c r="B19" s="143">
        <v>8</v>
      </c>
      <c r="C19" s="144" t="str">
        <f t="shared" si="0"/>
        <v>Netzgebiet Hellenstein-Energie-Logistik GmbH</v>
      </c>
      <c r="D19" s="62"/>
      <c r="E19" s="163"/>
      <c r="F19" s="295"/>
      <c r="H19" s="272"/>
      <c r="I19" s="272"/>
      <c r="J19" s="272"/>
      <c r="K19" s="272"/>
      <c r="L19" s="336"/>
      <c r="M19" s="272"/>
      <c r="N19" s="272"/>
      <c r="O19" s="272"/>
      <c r="P19" s="272"/>
      <c r="Q19" s="337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2" customFormat="1">
      <c r="B20" s="143">
        <v>9</v>
      </c>
      <c r="C20" s="144" t="str">
        <f t="shared" si="0"/>
        <v>Netzgebiet Hellenstein-Energie-Logistik GmbH</v>
      </c>
      <c r="D20" s="62"/>
      <c r="E20" s="163"/>
      <c r="F20" s="295"/>
      <c r="H20" s="272"/>
      <c r="I20" s="272"/>
      <c r="J20" s="272"/>
      <c r="K20" s="272"/>
      <c r="L20" s="336"/>
      <c r="M20" s="272"/>
      <c r="N20" s="272"/>
      <c r="O20" s="272"/>
      <c r="P20" s="272"/>
      <c r="Q20" s="337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2" customFormat="1">
      <c r="B21" s="143">
        <v>10</v>
      </c>
      <c r="C21" s="144" t="str">
        <f t="shared" si="0"/>
        <v>Netzgebiet Hellenstein-Energie-Logistik GmbH</v>
      </c>
      <c r="D21" s="62"/>
      <c r="E21" s="163"/>
      <c r="F21" s="295"/>
      <c r="H21" s="272"/>
      <c r="I21" s="272"/>
      <c r="J21" s="272"/>
      <c r="K21" s="272"/>
      <c r="L21" s="336"/>
      <c r="M21" s="272"/>
      <c r="N21" s="272"/>
      <c r="O21" s="272"/>
      <c r="P21" s="272"/>
      <c r="Q21" s="337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2" customFormat="1">
      <c r="B22" s="143">
        <v>11</v>
      </c>
      <c r="C22" s="144" t="str">
        <f t="shared" si="0"/>
        <v>Netzgebiet Hellenstein-Energie-Logistik GmbH</v>
      </c>
      <c r="D22" s="62"/>
      <c r="E22" s="163"/>
      <c r="F22" s="295"/>
      <c r="H22" s="272"/>
      <c r="I22" s="272"/>
      <c r="J22" s="272"/>
      <c r="K22" s="272"/>
      <c r="L22" s="336"/>
      <c r="M22" s="272"/>
      <c r="N22" s="272"/>
      <c r="O22" s="272"/>
      <c r="P22" s="272"/>
      <c r="Q22" s="337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2" customFormat="1">
      <c r="B23" s="143">
        <v>12</v>
      </c>
      <c r="C23" s="144" t="str">
        <f t="shared" si="0"/>
        <v>Netzgebiet Hellenstein-Energie-Logistik GmbH</v>
      </c>
      <c r="D23" s="62"/>
      <c r="E23" s="163"/>
      <c r="F23" s="295"/>
      <c r="H23" s="272"/>
      <c r="I23" s="272"/>
      <c r="J23" s="272"/>
      <c r="K23" s="272"/>
      <c r="L23" s="336"/>
      <c r="M23" s="272"/>
      <c r="N23" s="272"/>
      <c r="O23" s="272"/>
      <c r="P23" s="272"/>
      <c r="Q23" s="337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2" customFormat="1">
      <c r="B24" s="143">
        <v>13</v>
      </c>
      <c r="C24" s="144" t="str">
        <f t="shared" si="0"/>
        <v>Netzgebiet Hellenstein-Energie-Logistik GmbH</v>
      </c>
      <c r="D24" s="62"/>
      <c r="E24" s="163"/>
      <c r="F24" s="295"/>
      <c r="H24" s="272"/>
      <c r="I24" s="272"/>
      <c r="J24" s="272"/>
      <c r="K24" s="272"/>
      <c r="L24" s="336"/>
      <c r="M24" s="272"/>
      <c r="N24" s="272"/>
      <c r="O24" s="272"/>
      <c r="P24" s="272"/>
      <c r="Q24" s="337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2" customFormat="1">
      <c r="B25" s="143">
        <v>14</v>
      </c>
      <c r="C25" s="144" t="str">
        <f t="shared" si="0"/>
        <v>Netzgebiet Hellenstein-Energie-Logistik GmbH</v>
      </c>
      <c r="D25" s="62"/>
      <c r="E25" s="163"/>
      <c r="F25" s="295"/>
      <c r="H25" s="272"/>
      <c r="I25" s="272"/>
      <c r="J25" s="272"/>
      <c r="K25" s="272"/>
      <c r="L25" s="336"/>
      <c r="M25" s="272"/>
      <c r="N25" s="272"/>
      <c r="O25" s="272"/>
      <c r="P25" s="272"/>
      <c r="Q25" s="337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2" customFormat="1">
      <c r="B26" s="143">
        <v>15</v>
      </c>
      <c r="C26" s="144" t="str">
        <f t="shared" si="0"/>
        <v>Netzgebiet Hellenstein-Energie-Logistik GmbH</v>
      </c>
      <c r="D26" s="62"/>
      <c r="E26" s="163"/>
      <c r="F26" s="295"/>
      <c r="H26" s="272"/>
      <c r="I26" s="272"/>
      <c r="J26" s="272"/>
      <c r="K26" s="272"/>
      <c r="L26" s="336"/>
      <c r="M26" s="272"/>
      <c r="N26" s="272"/>
      <c r="O26" s="272"/>
      <c r="P26" s="272"/>
      <c r="Q26" s="337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2" customFormat="1">
      <c r="B27" s="143">
        <v>16</v>
      </c>
      <c r="C27" s="144" t="str">
        <f t="shared" si="0"/>
        <v>Netzgebiet Hellenstein-Energie-Logistik GmbH</v>
      </c>
      <c r="D27" s="62"/>
      <c r="E27" s="164"/>
      <c r="F27" s="295"/>
      <c r="H27" s="275"/>
      <c r="I27" s="275"/>
      <c r="J27" s="275"/>
      <c r="K27" s="275"/>
      <c r="L27" s="336"/>
      <c r="M27" s="275"/>
      <c r="N27" s="275"/>
      <c r="O27" s="275"/>
      <c r="P27" s="275"/>
      <c r="Q27" s="338"/>
      <c r="R27" s="276"/>
      <c r="S27" s="276"/>
      <c r="T27" s="276"/>
      <c r="U27" s="276"/>
      <c r="V27" s="276"/>
      <c r="W27" s="276"/>
      <c r="X27" s="277"/>
      <c r="Y27" s="291"/>
    </row>
    <row r="28" spans="2:26" s="142" customFormat="1">
      <c r="B28" s="143">
        <v>17</v>
      </c>
      <c r="C28" s="144" t="str">
        <f t="shared" si="0"/>
        <v>Netzgebiet Hellenstein-Energie-Logistik GmbH</v>
      </c>
      <c r="D28" s="62"/>
      <c r="E28" s="164"/>
      <c r="F28" s="295"/>
      <c r="H28" s="275"/>
      <c r="I28" s="275"/>
      <c r="J28" s="275"/>
      <c r="K28" s="275"/>
      <c r="L28" s="336"/>
      <c r="M28" s="275"/>
      <c r="N28" s="275"/>
      <c r="O28" s="275"/>
      <c r="P28" s="275"/>
      <c r="Q28" s="338"/>
      <c r="R28" s="276"/>
      <c r="S28" s="276"/>
      <c r="T28" s="276"/>
      <c r="U28" s="276"/>
      <c r="V28" s="276"/>
      <c r="W28" s="276"/>
      <c r="X28" s="277"/>
      <c r="Y28" s="291"/>
    </row>
    <row r="29" spans="2:26" s="142" customFormat="1">
      <c r="B29" s="143">
        <v>18</v>
      </c>
      <c r="C29" s="144" t="str">
        <f t="shared" si="0"/>
        <v>Netzgebiet Hellenstein-Energie-Logistik GmbH</v>
      </c>
      <c r="D29" s="62"/>
      <c r="E29" s="164"/>
      <c r="F29" s="295"/>
      <c r="H29" s="275"/>
      <c r="I29" s="275"/>
      <c r="J29" s="275"/>
      <c r="K29" s="275"/>
      <c r="L29" s="336"/>
      <c r="M29" s="275"/>
      <c r="N29" s="275"/>
      <c r="O29" s="275"/>
      <c r="P29" s="275"/>
      <c r="Q29" s="338"/>
      <c r="R29" s="276"/>
      <c r="S29" s="276"/>
      <c r="T29" s="276"/>
      <c r="U29" s="276"/>
      <c r="V29" s="276"/>
      <c r="W29" s="276"/>
      <c r="X29" s="277"/>
      <c r="Y29" s="291"/>
    </row>
    <row r="30" spans="2:26" s="142" customFormat="1">
      <c r="B30" s="143">
        <v>19</v>
      </c>
      <c r="C30" s="144" t="str">
        <f t="shared" si="0"/>
        <v>Netzgebiet Hellenstein-Energie-Logistik GmbH</v>
      </c>
      <c r="D30" s="62"/>
      <c r="E30" s="164"/>
      <c r="F30" s="295"/>
      <c r="H30" s="275"/>
      <c r="I30" s="275"/>
      <c r="J30" s="275"/>
      <c r="K30" s="275"/>
      <c r="L30" s="336"/>
      <c r="M30" s="275"/>
      <c r="N30" s="275"/>
      <c r="O30" s="275"/>
      <c r="P30" s="275"/>
      <c r="Q30" s="338"/>
      <c r="R30" s="276"/>
      <c r="S30" s="276"/>
      <c r="T30" s="276"/>
      <c r="U30" s="276"/>
      <c r="V30" s="276"/>
      <c r="W30" s="276"/>
      <c r="X30" s="277"/>
      <c r="Y30" s="291"/>
    </row>
    <row r="31" spans="2:26" s="142" customFormat="1">
      <c r="B31" s="143">
        <v>20</v>
      </c>
      <c r="C31" s="144" t="str">
        <f t="shared" si="0"/>
        <v>Netzgebiet Hellenstein-Energie-Logistik GmbH</v>
      </c>
      <c r="D31" s="62"/>
      <c r="E31" s="164"/>
      <c r="F31" s="295"/>
      <c r="H31" s="275"/>
      <c r="I31" s="275"/>
      <c r="J31" s="275"/>
      <c r="K31" s="275"/>
      <c r="L31" s="336"/>
      <c r="M31" s="275"/>
      <c r="N31" s="275"/>
      <c r="O31" s="275"/>
      <c r="P31" s="275"/>
      <c r="Q31" s="338"/>
      <c r="R31" s="276"/>
      <c r="S31" s="276"/>
      <c r="T31" s="276"/>
      <c r="U31" s="276"/>
      <c r="V31" s="276"/>
      <c r="W31" s="276"/>
      <c r="X31" s="277"/>
      <c r="Y31" s="291"/>
    </row>
    <row r="32" spans="2:26" s="142" customFormat="1">
      <c r="B32" s="143">
        <v>21</v>
      </c>
      <c r="C32" s="144" t="str">
        <f t="shared" si="0"/>
        <v>Netzgebiet Hellenstein-Energie-Logistik GmbH</v>
      </c>
      <c r="D32" s="62"/>
      <c r="E32" s="164"/>
      <c r="F32" s="295"/>
      <c r="H32" s="275"/>
      <c r="I32" s="275"/>
      <c r="J32" s="275"/>
      <c r="K32" s="275"/>
      <c r="L32" s="336"/>
      <c r="M32" s="275"/>
      <c r="N32" s="275"/>
      <c r="O32" s="275"/>
      <c r="P32" s="275"/>
      <c r="Q32" s="338"/>
      <c r="R32" s="276"/>
      <c r="S32" s="276"/>
      <c r="T32" s="276"/>
      <c r="U32" s="276"/>
      <c r="V32" s="276"/>
      <c r="W32" s="276"/>
      <c r="X32" s="277"/>
      <c r="Y32" s="291"/>
    </row>
    <row r="33" spans="2:25" s="142" customFormat="1">
      <c r="B33" s="143">
        <v>22</v>
      </c>
      <c r="C33" s="144" t="str">
        <f t="shared" si="0"/>
        <v>Netzgebiet Hellenstein-Energie-Logistik GmbH</v>
      </c>
      <c r="D33" s="62"/>
      <c r="E33" s="164"/>
      <c r="F33" s="295"/>
      <c r="H33" s="275"/>
      <c r="I33" s="275"/>
      <c r="J33" s="275"/>
      <c r="K33" s="275"/>
      <c r="L33" s="336"/>
      <c r="M33" s="275"/>
      <c r="N33" s="275"/>
      <c r="O33" s="275"/>
      <c r="P33" s="275"/>
      <c r="Q33" s="338"/>
      <c r="R33" s="276"/>
      <c r="S33" s="276"/>
      <c r="T33" s="276"/>
      <c r="U33" s="276"/>
      <c r="V33" s="276"/>
      <c r="W33" s="276"/>
      <c r="X33" s="277"/>
      <c r="Y33" s="291"/>
    </row>
    <row r="34" spans="2:25" s="142" customFormat="1">
      <c r="B34" s="143">
        <v>23</v>
      </c>
      <c r="C34" s="144" t="str">
        <f t="shared" si="0"/>
        <v>Netzgebiet Hellenstein-Energie-Logistik GmbH</v>
      </c>
      <c r="D34" s="62"/>
      <c r="E34" s="164"/>
      <c r="F34" s="295"/>
      <c r="H34" s="275"/>
      <c r="I34" s="275"/>
      <c r="J34" s="275"/>
      <c r="K34" s="275"/>
      <c r="L34" s="336"/>
      <c r="M34" s="275"/>
      <c r="N34" s="275"/>
      <c r="O34" s="275"/>
      <c r="P34" s="275"/>
      <c r="Q34" s="338"/>
      <c r="R34" s="276"/>
      <c r="S34" s="276"/>
      <c r="T34" s="276"/>
      <c r="U34" s="276"/>
      <c r="V34" s="276"/>
      <c r="W34" s="276"/>
      <c r="X34" s="277"/>
      <c r="Y34" s="291"/>
    </row>
    <row r="35" spans="2:25" s="142" customFormat="1">
      <c r="B35" s="143">
        <v>24</v>
      </c>
      <c r="C35" s="144" t="str">
        <f t="shared" si="0"/>
        <v>Netzgebiet Hellenstein-Energie-Logistik GmbH</v>
      </c>
      <c r="D35" s="62"/>
      <c r="E35" s="164"/>
      <c r="F35" s="295"/>
      <c r="H35" s="275"/>
      <c r="I35" s="275"/>
      <c r="J35" s="275"/>
      <c r="K35" s="275"/>
      <c r="L35" s="336"/>
      <c r="M35" s="275"/>
      <c r="N35" s="275"/>
      <c r="O35" s="275"/>
      <c r="P35" s="275"/>
      <c r="Q35" s="338"/>
      <c r="R35" s="276"/>
      <c r="S35" s="276"/>
      <c r="T35" s="276"/>
      <c r="U35" s="276"/>
      <c r="V35" s="276"/>
      <c r="W35" s="276"/>
      <c r="X35" s="277"/>
      <c r="Y35" s="291"/>
    </row>
    <row r="36" spans="2:25" s="142" customFormat="1">
      <c r="B36" s="143">
        <v>25</v>
      </c>
      <c r="C36" s="144" t="str">
        <f t="shared" si="0"/>
        <v>Netzgebiet Hellenstein-Energie-Logistik GmbH</v>
      </c>
      <c r="D36" s="62"/>
      <c r="E36" s="164"/>
      <c r="F36" s="295"/>
      <c r="H36" s="275"/>
      <c r="I36" s="275"/>
      <c r="J36" s="275"/>
      <c r="K36" s="275"/>
      <c r="L36" s="336"/>
      <c r="M36" s="275"/>
      <c r="N36" s="275"/>
      <c r="O36" s="275"/>
      <c r="P36" s="275"/>
      <c r="Q36" s="338"/>
      <c r="R36" s="276"/>
      <c r="S36" s="276"/>
      <c r="T36" s="276"/>
      <c r="U36" s="276"/>
      <c r="V36" s="276"/>
      <c r="W36" s="276"/>
      <c r="X36" s="277"/>
      <c r="Y36" s="291"/>
    </row>
    <row r="37" spans="2:25" s="142" customFormat="1">
      <c r="B37" s="143">
        <v>26</v>
      </c>
      <c r="C37" s="144" t="str">
        <f t="shared" si="0"/>
        <v>Netzgebiet Hellenstein-Energie-Logistik GmbH</v>
      </c>
      <c r="D37" s="62"/>
      <c r="E37" s="164"/>
      <c r="F37" s="295"/>
      <c r="H37" s="275"/>
      <c r="I37" s="275"/>
      <c r="J37" s="275"/>
      <c r="K37" s="275"/>
      <c r="L37" s="336"/>
      <c r="M37" s="275"/>
      <c r="N37" s="275"/>
      <c r="O37" s="275"/>
      <c r="P37" s="275"/>
      <c r="Q37" s="338"/>
      <c r="R37" s="276"/>
      <c r="S37" s="276"/>
      <c r="T37" s="276"/>
      <c r="U37" s="276"/>
      <c r="V37" s="276"/>
      <c r="W37" s="276"/>
      <c r="X37" s="277"/>
      <c r="Y37" s="291"/>
    </row>
    <row r="38" spans="2:25" s="142" customFormat="1">
      <c r="B38" s="143">
        <v>27</v>
      </c>
      <c r="C38" s="144" t="str">
        <f t="shared" si="0"/>
        <v>Netzgebiet Hellenstein-Energie-Logistik GmbH</v>
      </c>
      <c r="D38" s="62"/>
      <c r="E38" s="164"/>
      <c r="F38" s="295"/>
      <c r="H38" s="275"/>
      <c r="I38" s="275"/>
      <c r="J38" s="275"/>
      <c r="K38" s="275"/>
      <c r="L38" s="336"/>
      <c r="M38" s="275"/>
      <c r="N38" s="275"/>
      <c r="O38" s="275"/>
      <c r="P38" s="275"/>
      <c r="Q38" s="338"/>
      <c r="R38" s="276"/>
      <c r="S38" s="276"/>
      <c r="T38" s="276"/>
      <c r="U38" s="276"/>
      <c r="V38" s="276"/>
      <c r="W38" s="276"/>
      <c r="X38" s="277"/>
      <c r="Y38" s="291"/>
    </row>
    <row r="39" spans="2:25" s="142" customFormat="1">
      <c r="B39" s="143">
        <v>28</v>
      </c>
      <c r="C39" s="144" t="str">
        <f t="shared" si="0"/>
        <v>Netzgebiet Hellenstein-Energie-Logistik GmbH</v>
      </c>
      <c r="D39" s="62"/>
      <c r="E39" s="164"/>
      <c r="F39" s="295"/>
      <c r="H39" s="275"/>
      <c r="I39" s="275"/>
      <c r="J39" s="275"/>
      <c r="K39" s="275"/>
      <c r="L39" s="336"/>
      <c r="M39" s="275"/>
      <c r="N39" s="275"/>
      <c r="O39" s="275"/>
      <c r="P39" s="275"/>
      <c r="Q39" s="338"/>
      <c r="R39" s="276"/>
      <c r="S39" s="276"/>
      <c r="T39" s="276"/>
      <c r="U39" s="276"/>
      <c r="V39" s="276"/>
      <c r="W39" s="276"/>
      <c r="X39" s="277"/>
      <c r="Y39" s="291"/>
    </row>
    <row r="40" spans="2:25" s="142" customFormat="1">
      <c r="B40" s="143">
        <v>29</v>
      </c>
      <c r="C40" s="144" t="str">
        <f t="shared" si="0"/>
        <v>Netzgebiet Hellenstein-Energie-Logistik GmbH</v>
      </c>
      <c r="D40" s="62"/>
      <c r="E40" s="164"/>
      <c r="F40" s="295"/>
      <c r="H40" s="275"/>
      <c r="I40" s="275"/>
      <c r="J40" s="275"/>
      <c r="K40" s="275"/>
      <c r="L40" s="336"/>
      <c r="M40" s="275"/>
      <c r="N40" s="275"/>
      <c r="O40" s="275"/>
      <c r="P40" s="275"/>
      <c r="Q40" s="338"/>
      <c r="R40" s="276"/>
      <c r="S40" s="276"/>
      <c r="T40" s="276"/>
      <c r="U40" s="276"/>
      <c r="V40" s="276"/>
      <c r="W40" s="276"/>
      <c r="X40" s="277"/>
      <c r="Y40" s="291"/>
    </row>
    <row r="41" spans="2:25" s="142" customFormat="1">
      <c r="B41" s="143">
        <v>30</v>
      </c>
      <c r="C41" s="144" t="str">
        <f t="shared" si="0"/>
        <v>Netzgebiet Hellenstein-Energie-Logistik GmbH</v>
      </c>
      <c r="D41" s="62"/>
      <c r="E41" s="164"/>
      <c r="F41" s="295"/>
      <c r="H41" s="275"/>
      <c r="I41" s="275"/>
      <c r="J41" s="275"/>
      <c r="K41" s="275"/>
      <c r="L41" s="336"/>
      <c r="M41" s="275"/>
      <c r="N41" s="275"/>
      <c r="O41" s="275"/>
      <c r="P41" s="275"/>
      <c r="Q41" s="338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E1" zoomScale="80" zoomScaleNormal="80" workbookViewId="0"/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Hellenstein-Energie-Logistik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Netzgebiet Hellenstein-Energie-Logistik GmbH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9870017400001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42736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2">
        <f>MIN(SUMPRODUCT($M$11:$AD$11,M12:AD12),1)</f>
        <v>1</v>
      </c>
      <c r="F12" s="299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3">
        <f t="shared" ref="E13:E33" si="0">MIN(SUMPRODUCT($M$11:$AD$11,M13:AD13),1)</f>
        <v>1</v>
      </c>
      <c r="F13" s="300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3">
        <f t="shared" si="0"/>
        <v>0</v>
      </c>
      <c r="F14" s="300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3">
        <f t="shared" si="0"/>
        <v>0</v>
      </c>
      <c r="F15" s="300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3">
        <f t="shared" si="0"/>
        <v>1</v>
      </c>
      <c r="F16" s="300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3">
        <f t="shared" si="0"/>
        <v>1</v>
      </c>
      <c r="F17" s="300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3">
        <f t="shared" si="0"/>
        <v>1</v>
      </c>
      <c r="F18" s="300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3">
        <f t="shared" si="0"/>
        <v>1</v>
      </c>
      <c r="F19" s="300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3">
        <f t="shared" si="0"/>
        <v>1</v>
      </c>
      <c r="F20" s="300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3">
        <f t="shared" si="0"/>
        <v>1</v>
      </c>
      <c r="F21" s="300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3">
        <f t="shared" si="0"/>
        <v>1</v>
      </c>
      <c r="F22" s="300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3">
        <f t="shared" si="0"/>
        <v>1</v>
      </c>
      <c r="F23" s="300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3">
        <f t="shared" si="0"/>
        <v>0</v>
      </c>
      <c r="F24" s="300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3">
        <f t="shared" si="0"/>
        <v>0</v>
      </c>
      <c r="F25" s="300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3">
        <f t="shared" si="0"/>
        <v>1</v>
      </c>
      <c r="F26" s="300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3">
        <f t="shared" si="0"/>
        <v>0</v>
      </c>
      <c r="F27" s="300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3">
        <f t="shared" si="0"/>
        <v>1</v>
      </c>
      <c r="F28" s="300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3">
        <f t="shared" si="0"/>
        <v>0</v>
      </c>
      <c r="F29" s="300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3">
        <f t="shared" si="0"/>
        <v>0</v>
      </c>
      <c r="F30" s="300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3">
        <f t="shared" si="0"/>
        <v>1</v>
      </c>
      <c r="F31" s="300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3">
        <f t="shared" si="0"/>
        <v>1</v>
      </c>
      <c r="F32" s="300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4">
        <f t="shared" si="0"/>
        <v>0</v>
      </c>
      <c r="F33" s="301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F2" sqref="F2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0" t="s">
        <v>346</v>
      </c>
      <c r="B1" s="211">
        <v>42173</v>
      </c>
      <c r="D1" s="130" t="s">
        <v>454</v>
      </c>
      <c r="F1" s="212" t="s">
        <v>540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6" t="str">
        <f t="shared" si="3"/>
        <v>HK3</v>
      </c>
      <c r="D13" s="333" t="s">
        <v>647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0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7" t="s">
        <v>245</v>
      </c>
      <c r="B96" s="127" t="s">
        <v>55</v>
      </c>
      <c r="C96" s="127" t="s">
        <v>322</v>
      </c>
      <c r="D96" s="230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7" t="s">
        <v>245</v>
      </c>
      <c r="B97" s="127" t="s">
        <v>60</v>
      </c>
      <c r="C97" s="127" t="s">
        <v>327</v>
      </c>
      <c r="D97" s="230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7" t="s">
        <v>245</v>
      </c>
      <c r="B98" s="127" t="s">
        <v>65</v>
      </c>
      <c r="C98" s="127" t="s">
        <v>332</v>
      </c>
      <c r="D98" s="230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7" t="s">
        <v>245</v>
      </c>
      <c r="B99" s="127" t="s">
        <v>18</v>
      </c>
      <c r="C99" s="127" t="s">
        <v>285</v>
      </c>
      <c r="D99" s="230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0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0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0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0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0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0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0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0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0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0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0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0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0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0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0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0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0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0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0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0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0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0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0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0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0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0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0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0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0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0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0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0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0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0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0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0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0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0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0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0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0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0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0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0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0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0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0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0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0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0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0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0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0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0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0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0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0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0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0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7" customWidth="1"/>
    <col min="16" max="16" width="16.5703125" style="232" customWidth="1"/>
    <col min="17" max="16384" width="11.42578125" style="232"/>
  </cols>
  <sheetData>
    <row r="1" spans="1:16" s="231" customFormat="1">
      <c r="A1" s="130" t="s">
        <v>455</v>
      </c>
      <c r="B1" s="127"/>
      <c r="D1" s="212" t="s">
        <v>540</v>
      </c>
    </row>
    <row r="2" spans="1:16">
      <c r="A2" s="232"/>
      <c r="B2" s="231" t="s">
        <v>456</v>
      </c>
    </row>
    <row r="3" spans="1:16" ht="20.100000000000001" customHeight="1">
      <c r="A3" s="353" t="s">
        <v>248</v>
      </c>
      <c r="B3" s="233" t="s">
        <v>86</v>
      </c>
      <c r="C3" s="234"/>
      <c r="D3" s="355" t="s">
        <v>457</v>
      </c>
      <c r="E3" s="356"/>
      <c r="F3" s="356"/>
      <c r="G3" s="356"/>
      <c r="H3" s="356"/>
      <c r="I3" s="356"/>
      <c r="J3" s="357"/>
      <c r="K3" s="235"/>
      <c r="L3" s="235"/>
      <c r="M3" s="235"/>
      <c r="N3" s="235"/>
      <c r="O3" s="236"/>
      <c r="P3" s="235"/>
    </row>
    <row r="4" spans="1:16" ht="20.100000000000001" customHeight="1">
      <c r="A4" s="354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Gruschka</cp:lastModifiedBy>
  <cp:lastPrinted>2015-03-20T22:59:10Z</cp:lastPrinted>
  <dcterms:created xsi:type="dcterms:W3CDTF">2015-01-15T05:25:41Z</dcterms:created>
  <dcterms:modified xsi:type="dcterms:W3CDTF">2016-10-27T06:31:41Z</dcterms:modified>
</cp:coreProperties>
</file>